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3" r:id="rId3"/>
    <sheet name="Unit 4" sheetId="4" r:id="rId4"/>
    <sheet name="Unit 5" sheetId="5" r:id="rId5"/>
  </sheets>
  <definedNames>
    <definedName name="_xlnm._FilterDatabase" localSheetId="0" hidden="1">'Unit 1'!$A$3:$C$87</definedName>
    <definedName name="_xlnm._FilterDatabase" localSheetId="1" hidden="1">'Unit 2'!$A$3:$C$57</definedName>
    <definedName name="_xlnm._FilterDatabase" localSheetId="2" hidden="1">'Unit 3'!$A$3:$C$81</definedName>
    <definedName name="_xlnm._FilterDatabase" localSheetId="3" hidden="1">'Unit 4'!$A$3:$C$53</definedName>
  </definedNames>
  <calcPr calcId="152511"/>
</workbook>
</file>

<file path=xl/calcChain.xml><?xml version="1.0" encoding="utf-8"?>
<calcChain xmlns="http://schemas.openxmlformats.org/spreadsheetml/2006/main">
  <c r="D52" i="5" l="1"/>
  <c r="C52" i="5"/>
  <c r="D51" i="5"/>
  <c r="C51" i="5"/>
  <c r="D50" i="5"/>
  <c r="C50" i="5"/>
  <c r="D49" i="5"/>
  <c r="C48" i="5"/>
  <c r="D47" i="5"/>
  <c r="C47" i="5"/>
  <c r="D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C6" i="5"/>
  <c r="C5" i="5"/>
  <c r="D1" i="5" s="1"/>
  <c r="C4" i="5"/>
  <c r="C1" i="5"/>
  <c r="F5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1" i="4" s="1"/>
  <c r="C1" i="4"/>
  <c r="C81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1" i="3" s="1"/>
  <c r="C1" i="3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1" i="2" s="1"/>
  <c r="C1" i="2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D64" i="1"/>
  <c r="C64" i="1"/>
  <c r="D63" i="1"/>
  <c r="C63" i="1"/>
  <c r="D62" i="1"/>
  <c r="C62" i="1"/>
  <c r="D61" i="1"/>
  <c r="C61" i="1"/>
  <c r="D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1" i="1" s="1"/>
  <c r="C1" i="1"/>
</calcChain>
</file>

<file path=xl/sharedStrings.xml><?xml version="1.0" encoding="utf-8"?>
<sst xmlns="http://schemas.openxmlformats.org/spreadsheetml/2006/main" count="256" uniqueCount="213">
  <si>
    <t>Dash English</t>
  </si>
  <si>
    <t>What is a Noun</t>
  </si>
  <si>
    <t>✓</t>
  </si>
  <si>
    <t>Frequency Rank</t>
  </si>
  <si>
    <t>Words list</t>
  </si>
  <si>
    <t xml:space="preserve">Cambridge Vietnamese </t>
  </si>
  <si>
    <t>Phrases</t>
  </si>
  <si>
    <t>Learner's Notes</t>
  </si>
  <si>
    <t>They only throw fish into the tank.</t>
  </si>
  <si>
    <t xml:space="preserve">That's even sillier. </t>
  </si>
  <si>
    <t>I still don't want to see that!</t>
  </si>
  <si>
    <t>I like to watch them feed the sharks.</t>
  </si>
  <si>
    <t>my lunch money</t>
  </si>
  <si>
    <t xml:space="preserve">Nouns are naming words. </t>
  </si>
  <si>
    <t xml:space="preserve">a long box </t>
  </si>
  <si>
    <t>he's just a friend.</t>
  </si>
  <si>
    <t>It's not that bad.</t>
  </si>
  <si>
    <t xml:space="preserve">I like to watch </t>
  </si>
  <si>
    <t>can you find anything?</t>
  </si>
  <si>
    <t>the coffee shop across the street</t>
  </si>
  <si>
    <t>I have everything I need</t>
  </si>
  <si>
    <t xml:space="preserve"> I only send my sweetheart flowers.</t>
  </si>
  <si>
    <t>the police came</t>
  </si>
  <si>
    <t xml:space="preserve">The fighting finally stopped </t>
  </si>
  <si>
    <t>I hope you're right.</t>
  </si>
  <si>
    <t>Nouns can even name actions.</t>
  </si>
  <si>
    <t>Sharks eat meat.</t>
  </si>
  <si>
    <t xml:space="preserve">Pretty easy. </t>
  </si>
  <si>
    <t>Nouns can be the subject</t>
  </si>
  <si>
    <t>The fighting finally</t>
  </si>
  <si>
    <t>Do they throw cows into the shark tank?</t>
  </si>
  <si>
    <t>Chum is a mixture of meat and blood.</t>
  </si>
  <si>
    <t>Store, woman, rock</t>
  </si>
  <si>
    <t xml:space="preserve"> It was a box of flowers.</t>
  </si>
  <si>
    <t>Pretty easy</t>
  </si>
  <si>
    <t>Don't forget we are going to the Aquarium today.</t>
  </si>
  <si>
    <t>two nouns can be combined to form a compound noun</t>
  </si>
  <si>
    <t>The fighting finally stopped after the police came’</t>
  </si>
  <si>
    <t>football or six-pack</t>
  </si>
  <si>
    <t>a cheap smile</t>
  </si>
  <si>
    <t>the object of a sentence</t>
  </si>
  <si>
    <t>long box delivered to you this morning.</t>
  </si>
  <si>
    <t>What do they feed them with?</t>
  </si>
  <si>
    <t>at the coffee shop</t>
  </si>
  <si>
    <t>can be combined</t>
  </si>
  <si>
    <t>bus stop</t>
  </si>
  <si>
    <t>A Box of Flowers.</t>
  </si>
  <si>
    <t>My desk is very clean.</t>
  </si>
  <si>
    <t>works at the coffee shop</t>
  </si>
  <si>
    <t>My desk is very clean</t>
  </si>
  <si>
    <t>Fruits and vegetables</t>
  </si>
  <si>
    <t>Sharks eat meat</t>
  </si>
  <si>
    <t xml:space="preserve"> They only throw fish into the tank.</t>
  </si>
  <si>
    <t>I send my friends a cheap smile</t>
  </si>
  <si>
    <t>There’s pencil dust everywhere.</t>
  </si>
  <si>
    <t>They only throw fish into the tank</t>
  </si>
  <si>
    <t>dust</t>
  </si>
  <si>
    <t>There’s pencil dust everywhere</t>
  </si>
  <si>
    <t>two packs of gum</t>
  </si>
  <si>
    <t>I still don't want to see that</t>
  </si>
  <si>
    <t>Chum is a mixture of meat and blood for the sharks</t>
  </si>
  <si>
    <t>ease</t>
  </si>
  <si>
    <t>you have an admirer.</t>
  </si>
  <si>
    <t>long-stem roses with blue ribbons</t>
  </si>
  <si>
    <t>Your desk is so messy</t>
  </si>
  <si>
    <t xml:space="preserve">I'm pretty excited. </t>
  </si>
  <si>
    <t>compound noun</t>
  </si>
  <si>
    <t>cave are nouns.</t>
  </si>
  <si>
    <t>blue ribbons</t>
  </si>
  <si>
    <t>Don't be ridiculous.</t>
  </si>
  <si>
    <t>a box of paper clips.</t>
  </si>
  <si>
    <t>I have pencils, books and paper</t>
  </si>
  <si>
    <t>Sometimes two nouns can be combined</t>
  </si>
  <si>
    <t>vacuum cleaner</t>
  </si>
  <si>
    <t>Subject personal pronouns</t>
  </si>
  <si>
    <t>how to use them</t>
  </si>
  <si>
    <t>Mary didn’t go to school because she was sick.</t>
  </si>
  <si>
    <t>understand the usage of these pronouns through conversations.</t>
  </si>
  <si>
    <t>You’re a life-saver</t>
  </si>
  <si>
    <t>My children are at school</t>
  </si>
  <si>
    <t xml:space="preserve">Problem is my car broke down. </t>
  </si>
  <si>
    <t>after all</t>
  </si>
  <si>
    <t>let’s understand</t>
  </si>
  <si>
    <t xml:space="preserve">something already mentioned </t>
  </si>
  <si>
    <t>replace nouns within sentences</t>
  </si>
  <si>
    <t>She goes to the gym every morning</t>
  </si>
  <si>
    <t>Did you hear anything about the new girl?</t>
  </si>
  <si>
    <t>She is probably just taking her time</t>
  </si>
  <si>
    <t>going to the market.</t>
  </si>
  <si>
    <t xml:space="preserve">Of course </t>
  </si>
  <si>
    <t>come along</t>
  </si>
  <si>
    <t>with better structural flow</t>
  </si>
  <si>
    <t xml:space="preserve">less repetitive </t>
  </si>
  <si>
    <t>I am going to the bank</t>
  </si>
  <si>
    <t xml:space="preserve">it is a strange behavior </t>
  </si>
  <si>
    <t>You’re a lifesaver</t>
  </si>
  <si>
    <t xml:space="preserve">Subject pronouns indicate that the pronoun is acting as the subject of a sentence. </t>
  </si>
  <si>
    <t xml:space="preserve">I need a huge favor </t>
  </si>
  <si>
    <t>my car broke down.</t>
  </si>
  <si>
    <t xml:space="preserve">You must’ve noticed </t>
  </si>
  <si>
    <t>prevent that from happening</t>
  </si>
  <si>
    <t>sinh ra</t>
  </si>
  <si>
    <t>piece of text.</t>
  </si>
  <si>
    <t>a strange behavior</t>
  </si>
  <si>
    <t>repeating the name ‘Mary’</t>
  </si>
  <si>
    <t xml:space="preserve"> Mary was sick.</t>
  </si>
  <si>
    <t xml:space="preserve">She looks smart. </t>
  </si>
  <si>
    <t>structural flow</t>
  </si>
  <si>
    <t xml:space="preserve"> I need a huge favor from you.
</t>
  </si>
  <si>
    <t>you are a journalist</t>
  </si>
  <si>
    <t>going to the mall</t>
  </si>
  <si>
    <t xml:space="preserve">She is weird. </t>
  </si>
  <si>
    <t>thuộc vê hành động</t>
  </si>
  <si>
    <t>We want to travel this weekend.</t>
  </si>
  <si>
    <t>She goes to the gym every morning.</t>
  </si>
  <si>
    <t>less repetitive and mechanic</t>
  </si>
  <si>
    <t>Do you wanna come along?</t>
  </si>
  <si>
    <t>Use of pronouns "I”, ”You”, “He” and "She”</t>
  </si>
  <si>
    <t>She says we have nothing in common</t>
  </si>
  <si>
    <t xml:space="preserve">I have to use ‘He’ if I am talking about a male </t>
  </si>
  <si>
    <t xml:space="preserve">one at a time,  at the same time, what time </t>
  </si>
  <si>
    <t>when I am talking to you</t>
  </si>
  <si>
    <t>any other questions ?</t>
  </si>
  <si>
    <t>When I am talking to you and Mark at the same time, then I will also use ‘You’.</t>
  </si>
  <si>
    <t xml:space="preserve">our conversation </t>
  </si>
  <si>
    <t xml:space="preserve">more specifically </t>
  </si>
  <si>
    <t>use these pronouns</t>
  </si>
  <si>
    <t>duy nhất, chỉ</t>
  </si>
  <si>
    <t>denote only a single person</t>
  </si>
  <si>
    <t xml:space="preserve">They are called </t>
  </si>
  <si>
    <t>before he leaves</t>
  </si>
  <si>
    <t xml:space="preserve">Why should they </t>
  </si>
  <si>
    <t xml:space="preserve">That’s a great point! </t>
  </si>
  <si>
    <t>such a great guy</t>
  </si>
  <si>
    <t>again and again</t>
  </si>
  <si>
    <t>Good question</t>
  </si>
  <si>
    <t>Are you bringing Bob with you?</t>
  </si>
  <si>
    <t>we both used ‘He’ for Mark</t>
  </si>
  <si>
    <t>See you later.</t>
  </si>
  <si>
    <t>we have nothing in common</t>
  </si>
  <si>
    <t>he is held up at his office</t>
  </si>
  <si>
    <t>her party</t>
  </si>
  <si>
    <t>I must submit this report</t>
  </si>
  <si>
    <t>How could Susie choose him over you?</t>
  </si>
  <si>
    <t>closely observe</t>
  </si>
  <si>
    <t xml:space="preserve">we mention the name once or twice </t>
  </si>
  <si>
    <t xml:space="preserve">throughout our conversation </t>
  </si>
  <si>
    <t xml:space="preserve">instead of </t>
  </si>
  <si>
    <t>we already knew whom we were talking about</t>
  </si>
  <si>
    <t>That’s absolutely right!</t>
  </si>
  <si>
    <t>They replace a noun</t>
  </si>
  <si>
    <t>by now</t>
  </si>
  <si>
    <t>sample conversations</t>
  </si>
  <si>
    <t>I will be coming alone</t>
  </si>
  <si>
    <t>I’ve seen ‘You’ being used.</t>
  </si>
  <si>
    <t>Have you seen Wendy anywhere?</t>
  </si>
  <si>
    <t>multiple persons</t>
  </si>
  <si>
    <t>Good observation</t>
  </si>
  <si>
    <t>in the library</t>
  </si>
  <si>
    <t>You’ve nailed it!</t>
  </si>
  <si>
    <t xml:space="preserve">‘I’ is used to talk about oneself and hence is used to denote a single person. </t>
  </si>
  <si>
    <t>na</t>
  </si>
  <si>
    <t>sound annoying</t>
  </si>
  <si>
    <t>Use of pronoun "it”</t>
  </si>
  <si>
    <t>although it is also used to denote animals</t>
  </si>
  <si>
    <t>I don’t mind</t>
  </si>
  <si>
    <t xml:space="preserve">It’s all about people’s choices. </t>
  </si>
  <si>
    <t xml:space="preserve">The poor thing </t>
  </si>
  <si>
    <t xml:space="preserve">‘it’ is accepted </t>
  </si>
  <si>
    <t>Out in the cold</t>
  </si>
  <si>
    <t xml:space="preserve">warm milk </t>
  </si>
  <si>
    <t>the engine has some problem.</t>
  </si>
  <si>
    <t xml:space="preserve">it seems obvious </t>
  </si>
  <si>
    <t>the gender is still unknown</t>
  </si>
  <si>
    <t xml:space="preserve">most widely used </t>
  </si>
  <si>
    <t>It rained heavily</t>
  </si>
  <si>
    <t xml:space="preserve">Animal lovers </t>
  </si>
  <si>
    <t>in the garage</t>
  </si>
  <si>
    <t>Can I borrow</t>
  </si>
  <si>
    <t>I hope it is not cancelled.</t>
  </si>
  <si>
    <t>but afterwards, you should not use ‘It’ to address a baby</t>
  </si>
  <si>
    <t>He is so cute.</t>
  </si>
  <si>
    <t>my favorite sweater</t>
  </si>
  <si>
    <t>It is considered demeaning.</t>
  </si>
  <si>
    <t>This and That</t>
  </si>
  <si>
    <t>the room is farther from us than this</t>
  </si>
  <si>
    <t>under maintenance</t>
  </si>
  <si>
    <t>It looks a little like mine</t>
  </si>
  <si>
    <t>improve your word-power</t>
  </si>
  <si>
    <t>that guy’s hair looks weird</t>
  </si>
  <si>
    <t>an exciting experience.</t>
  </si>
  <si>
    <t xml:space="preserve">I didn’t have classes </t>
  </si>
  <si>
    <t xml:space="preserve">field trip </t>
  </si>
  <si>
    <t xml:space="preserve">Would you pass me that </t>
  </si>
  <si>
    <t>I’m not sure whose it is.</t>
  </si>
  <si>
    <t>good piece of art</t>
  </si>
  <si>
    <t>outside the door</t>
  </si>
  <si>
    <t xml:space="preserve">vocabulary section at the end </t>
  </si>
  <si>
    <t>I would never miss this experience</t>
  </si>
  <si>
    <t>let’s discuss this</t>
  </si>
  <si>
    <t>Is this your bag?</t>
  </si>
  <si>
    <t>very interesting</t>
  </si>
  <si>
    <t>make it a tradition</t>
  </si>
  <si>
    <t>slightly bigger</t>
  </si>
  <si>
    <t xml:space="preserve">Great explanation </t>
  </si>
  <si>
    <t>he’s an excellent teacher</t>
  </si>
  <si>
    <t>not mine</t>
  </si>
  <si>
    <t>wooden jewelry box</t>
  </si>
  <si>
    <t xml:space="preserve">shade of blue </t>
  </si>
  <si>
    <t>I need to check my makeup.</t>
  </si>
  <si>
    <t>missing</t>
  </si>
  <si>
    <t>passing</t>
  </si>
  <si>
    <t>It was thrilling!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</si>
</sst>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0"/>
      <color rgb="FF000000"/>
      <name val="Arial"/>
    </font>
    <font>
      <b/>
      <sz val="14"/>
      <color rgb="FFFFC000"/>
      <name val="Arial"/>
    </font>
    <font>
      <sz val="10"/>
      <name val="Arial"/>
    </font>
    <font>
      <b/>
      <sz val="14"/>
      <color rgb="FFFFFFFF"/>
      <name val="Arial"/>
    </font>
    <font>
      <b/>
      <sz val="20"/>
      <color rgb="FFFFC000"/>
      <name val="Arial"/>
    </font>
    <font>
      <sz val="14"/>
      <color rgb="FFFFC000"/>
      <name val="Arial"/>
    </font>
    <font>
      <sz val="14"/>
      <color rgb="FFFFFFFF"/>
      <name val="Arial"/>
    </font>
    <font>
      <b/>
      <i/>
      <sz val="14"/>
      <color rgb="FFD9EAD3"/>
      <name val="Arial"/>
    </font>
    <font>
      <i/>
      <sz val="10"/>
      <color rgb="FFD9EAD3"/>
      <name val="Arial"/>
    </font>
    <font>
      <sz val="11"/>
      <color rgb="FFFFFFFF"/>
      <name val="Arial"/>
    </font>
    <font>
      <b/>
      <sz val="11"/>
      <color rgb="FFFFFFFF"/>
      <name val="Arial"/>
    </font>
    <font>
      <sz val="12"/>
      <name val="Arial"/>
    </font>
    <font>
      <sz val="12"/>
      <color rgb="FF000000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2"/>
      <color rgb="FF333333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0"/>
      <name val="Calibri"/>
    </font>
    <font>
      <sz val="10"/>
      <name val="Arial"/>
    </font>
    <font>
      <b/>
      <sz val="12"/>
      <name val="Arial"/>
    </font>
    <font>
      <sz val="12"/>
      <name val="Calibri"/>
    </font>
    <font>
      <sz val="12"/>
      <color rgb="FF000000"/>
      <name val="Inconsolata"/>
    </font>
    <font>
      <sz val="11"/>
      <color rgb="FF333333"/>
      <name val="'Quattrocento Sans'"/>
    </font>
    <font>
      <u/>
      <sz val="10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2"/>
      <color rgb="FF0563C1"/>
      <name val="Arial"/>
    </font>
    <font>
      <u/>
      <sz val="12"/>
      <color rgb="FF0563C1"/>
      <name val="Arial"/>
    </font>
    <font>
      <b/>
      <sz val="14"/>
      <color rgb="FF000000"/>
      <name val="Calibri"/>
    </font>
    <font>
      <b/>
      <sz val="12"/>
      <color rgb="FF000000"/>
      <name val="Calibri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1"/>
      <color rgb="FF000000"/>
      <name val="Inconsolata"/>
    </font>
    <font>
      <u/>
      <sz val="12"/>
      <color rgb="FF0563C1"/>
      <name val="Arial"/>
    </font>
    <font>
      <u/>
      <sz val="12"/>
      <color rgb="FF0563C1"/>
      <name val="Arial"/>
    </font>
    <font>
      <b/>
      <sz val="12"/>
      <color rgb="FF000000"/>
      <name val="Arial"/>
    </font>
    <font>
      <sz val="12"/>
      <color rgb="FF000000"/>
      <name val="Verdana"/>
    </font>
    <font>
      <b/>
      <sz val="14"/>
      <name val="Arial"/>
    </font>
    <font>
      <u/>
      <sz val="10"/>
      <color theme="10"/>
      <name val="Arial"/>
    </font>
    <font>
      <u/>
      <sz val="12"/>
      <color rgb="FF0070C0"/>
      <name val="Arial"/>
      <family val="2"/>
    </font>
    <font>
      <sz val="12"/>
      <color rgb="FF0070C0"/>
      <name val="Arial"/>
      <family val="2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D904F"/>
      </left>
      <right style="thin">
        <color rgb="FF0D904F"/>
      </right>
      <top style="thin">
        <color rgb="FF0D904F"/>
      </top>
      <bottom style="thin">
        <color rgb="FF0D904F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F9D58"/>
      </left>
      <right/>
      <top style="thin">
        <color rgb="FF0F9D58"/>
      </top>
      <bottom/>
      <diagonal/>
    </border>
    <border>
      <left style="thin">
        <color rgb="FF0D904F"/>
      </left>
      <right style="thin">
        <color rgb="FF0D904F"/>
      </right>
      <top/>
      <bottom style="thin">
        <color rgb="FF0D904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139">
    <xf numFmtId="0" fontId="0" fillId="0" borderId="0" xfId="0" applyFont="1" applyAlignment="1"/>
    <xf numFmtId="1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/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11" xfId="0" applyFont="1" applyBorder="1"/>
    <xf numFmtId="0" fontId="11" fillId="0" borderId="11" xfId="0" applyFont="1" applyBorder="1" applyAlignment="1">
      <alignment wrapText="1"/>
    </xf>
    <xf numFmtId="0" fontId="23" fillId="0" borderId="11" xfId="0" applyFont="1" applyBorder="1"/>
    <xf numFmtId="0" fontId="11" fillId="0" borderId="11" xfId="0" applyFont="1" applyBorder="1" applyAlignment="1">
      <alignment horizontal="center"/>
    </xf>
    <xf numFmtId="0" fontId="0" fillId="0" borderId="0" xfId="0" applyFont="1"/>
    <xf numFmtId="0" fontId="20" fillId="5" borderId="12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21" fillId="5" borderId="12" xfId="0" applyFont="1" applyFill="1" applyBorder="1"/>
    <xf numFmtId="0" fontId="24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5" fillId="0" borderId="0" xfId="0" applyFont="1" applyAlignment="1"/>
    <xf numFmtId="0" fontId="12" fillId="0" borderId="0" xfId="0" applyFont="1" applyAlignment="1">
      <alignment vertical="center"/>
    </xf>
    <xf numFmtId="0" fontId="11" fillId="0" borderId="15" xfId="0" applyFont="1" applyBorder="1" applyAlignment="1">
      <alignment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27" fillId="4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28" fillId="4" borderId="19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/>
    </xf>
    <xf numFmtId="0" fontId="25" fillId="0" borderId="18" xfId="0" applyFont="1" applyBorder="1" applyAlignment="1"/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30" fillId="4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0" fillId="4" borderId="10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31" fillId="4" borderId="19" xfId="0" applyFont="1" applyFill="1" applyBorder="1" applyAlignment="1">
      <alignment horizontal="center" vertical="center"/>
    </xf>
    <xf numFmtId="0" fontId="2" fillId="0" borderId="21" xfId="0" applyFont="1" applyBorder="1"/>
    <xf numFmtId="0" fontId="20" fillId="0" borderId="12" xfId="0" applyFont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3" fillId="4" borderId="12" xfId="0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/>
    </xf>
    <xf numFmtId="0" fontId="23" fillId="0" borderId="12" xfId="0" applyFont="1" applyBorder="1"/>
    <xf numFmtId="0" fontId="21" fillId="0" borderId="12" xfId="0" applyFont="1" applyBorder="1" applyAlignment="1">
      <alignment horizontal="center"/>
    </xf>
    <xf numFmtId="0" fontId="22" fillId="0" borderId="12" xfId="0" applyFont="1" applyBorder="1"/>
    <xf numFmtId="0" fontId="12" fillId="0" borderId="0" xfId="0" applyFont="1"/>
    <xf numFmtId="0" fontId="36" fillId="4" borderId="12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3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7" fillId="4" borderId="15" xfId="0" applyFont="1" applyFill="1" applyBorder="1" applyAlignment="1">
      <alignment vertical="center" wrapText="1"/>
    </xf>
    <xf numFmtId="0" fontId="38" fillId="4" borderId="22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40" fillId="4" borderId="22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4" fillId="5" borderId="12" xfId="0" applyFont="1" applyFill="1" applyBorder="1" applyAlignment="1">
      <alignment horizontal="center"/>
    </xf>
    <xf numFmtId="0" fontId="11" fillId="0" borderId="12" xfId="0" applyFont="1" applyBorder="1" applyAlignment="1">
      <alignment wrapText="1"/>
    </xf>
    <xf numFmtId="0" fontId="41" fillId="5" borderId="12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2" fillId="4" borderId="10" xfId="0" applyFont="1" applyFill="1" applyBorder="1" applyAlignment="1">
      <alignment vertical="center" wrapText="1"/>
    </xf>
    <xf numFmtId="0" fontId="43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44" fillId="4" borderId="2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45" fillId="4" borderId="24" xfId="0" applyFont="1" applyFill="1" applyBorder="1" applyAlignment="1">
      <alignment vertical="center" wrapText="1"/>
    </xf>
    <xf numFmtId="0" fontId="45" fillId="4" borderId="25" xfId="0" applyFont="1" applyFill="1" applyBorder="1" applyAlignment="1">
      <alignment vertical="center" wrapText="1"/>
    </xf>
    <xf numFmtId="0" fontId="45" fillId="4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2" fillId="0" borderId="23" xfId="0" applyFont="1" applyBorder="1"/>
    <xf numFmtId="0" fontId="11" fillId="0" borderId="15" xfId="0" applyFont="1" applyBorder="1" applyAlignment="1">
      <alignment wrapText="1"/>
    </xf>
    <xf numFmtId="0" fontId="11" fillId="0" borderId="12" xfId="0" applyFont="1" applyBorder="1" applyAlignment="1">
      <alignment horizontal="center"/>
    </xf>
    <xf numFmtId="0" fontId="46" fillId="5" borderId="11" xfId="0" applyFont="1" applyFill="1" applyBorder="1" applyAlignment="1">
      <alignment horizontal="center"/>
    </xf>
    <xf numFmtId="10" fontId="11" fillId="0" borderId="15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48" fillId="0" borderId="15" xfId="0" applyFont="1" applyBorder="1" applyAlignment="1">
      <alignment horizontal="center" vertical="center" wrapText="1"/>
    </xf>
    <xf numFmtId="0" fontId="48" fillId="4" borderId="15" xfId="0" applyFont="1" applyFill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left" wrapText="1"/>
    </xf>
    <xf numFmtId="0" fontId="23" fillId="0" borderId="12" xfId="0" applyFont="1" applyBorder="1" applyAlignment="1">
      <alignment horizontal="left"/>
    </xf>
    <xf numFmtId="0" fontId="21" fillId="5" borderId="12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48" fillId="4" borderId="10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wrapText="1"/>
    </xf>
    <xf numFmtId="0" fontId="11" fillId="5" borderId="1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10" fontId="48" fillId="0" borderId="15" xfId="0" applyNumberFormat="1" applyFont="1" applyBorder="1" applyAlignment="1">
      <alignment horizontal="center" vertical="center" wrapText="1"/>
    </xf>
    <xf numFmtId="0" fontId="50" fillId="6" borderId="10" xfId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4" fillId="2" borderId="5" xfId="0" applyFont="1" applyFill="1" applyBorder="1" applyAlignment="1">
      <alignment horizontal="left" wrapText="1"/>
    </xf>
    <xf numFmtId="0" fontId="16" fillId="7" borderId="10" xfId="0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82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-vietnamese/across" TargetMode="External"/><Relationship Id="rId117" Type="http://schemas.openxmlformats.org/officeDocument/2006/relationships/hyperlink" Target="http://dictionary.cambridge.org/dictionary/english-vietnamese/still_1" TargetMode="External"/><Relationship Id="rId21" Type="http://schemas.openxmlformats.org/officeDocument/2006/relationships/hyperlink" Target="http://dictionary.cambridge.org/dictionary/english/watch" TargetMode="External"/><Relationship Id="rId42" Type="http://schemas.openxmlformats.org/officeDocument/2006/relationships/hyperlink" Target="http://dictionary.cambridge.org/dictionary/english-vietnamese/eat" TargetMode="External"/><Relationship Id="rId47" Type="http://schemas.openxmlformats.org/officeDocument/2006/relationships/hyperlink" Target="http://dictionary.cambridge.org/dictionary/english/fight" TargetMode="External"/><Relationship Id="rId63" Type="http://schemas.openxmlformats.org/officeDocument/2006/relationships/hyperlink" Target="http://dictionary.cambridge.org/dictionary/english/form" TargetMode="External"/><Relationship Id="rId68" Type="http://schemas.openxmlformats.org/officeDocument/2006/relationships/hyperlink" Target="http://dictionary.cambridge.org/dictionary/english-vietnamese/ball_1" TargetMode="External"/><Relationship Id="rId84" Type="http://schemas.openxmlformats.org/officeDocument/2006/relationships/hyperlink" Target="http://dictionary.cambridge.org/dictionary/english-vietnamese/combine" TargetMode="External"/><Relationship Id="rId89" Type="http://schemas.openxmlformats.org/officeDocument/2006/relationships/hyperlink" Target="http://dictionary.cambridge.org/dictionary/english/clean" TargetMode="External"/><Relationship Id="rId112" Type="http://schemas.openxmlformats.org/officeDocument/2006/relationships/hyperlink" Target="http://dictionary.cambridge.org/dictionary/english-vietnamese/fish_1?q=fishing" TargetMode="External"/><Relationship Id="rId133" Type="http://schemas.openxmlformats.org/officeDocument/2006/relationships/hyperlink" Target="http://dictionary.cambridge.org/dictionary/english/excited" TargetMode="External"/><Relationship Id="rId138" Type="http://schemas.openxmlformats.org/officeDocument/2006/relationships/hyperlink" Target="http://dictionary.cambridge.org/dictionary/english-vietnamese/excite?q=excitement" TargetMode="External"/><Relationship Id="rId154" Type="http://schemas.openxmlformats.org/officeDocument/2006/relationships/hyperlink" Target="http://dictionary.cambridge.org/dictionary/english-vietnamese/fish_1?q=fisherman" TargetMode="External"/><Relationship Id="rId159" Type="http://schemas.openxmlformats.org/officeDocument/2006/relationships/hyperlink" Target="http://dictionary.cambridge.org/dictionary/english/ribbon" TargetMode="External"/><Relationship Id="rId16" Type="http://schemas.openxmlformats.org/officeDocument/2006/relationships/hyperlink" Target="http://dictionary.cambridge.org/dictionary/english-vietnamese/long_1" TargetMode="External"/><Relationship Id="rId107" Type="http://schemas.openxmlformats.org/officeDocument/2006/relationships/hyperlink" Target="http://dictionary.cambridge.org/dictionary/english/vegetable?q=vegetables" TargetMode="External"/><Relationship Id="rId11" Type="http://schemas.openxmlformats.org/officeDocument/2006/relationships/hyperlink" Target="http://dictionary.cambridge.org/dictionary/english/money" TargetMode="External"/><Relationship Id="rId32" Type="http://schemas.openxmlformats.org/officeDocument/2006/relationships/hyperlink" Target="http://dictionary.cambridge.org/dictionary/english-vietnamese/send" TargetMode="External"/><Relationship Id="rId37" Type="http://schemas.openxmlformats.org/officeDocument/2006/relationships/hyperlink" Target="http://dictionary.cambridge.org/dictionary/english/hope" TargetMode="External"/><Relationship Id="rId53" Type="http://schemas.openxmlformats.org/officeDocument/2006/relationships/hyperlink" Target="http://dictionary.cambridge.org/dictionary/english/store" TargetMode="External"/><Relationship Id="rId58" Type="http://schemas.openxmlformats.org/officeDocument/2006/relationships/hyperlink" Target="http://dictionary.cambridge.org/dictionary/english-vietnamese/pretty" TargetMode="External"/><Relationship Id="rId74" Type="http://schemas.openxmlformats.org/officeDocument/2006/relationships/hyperlink" Target="http://dictionary.cambridge.org/dictionary/english-vietnamese/ease_1?q=easily" TargetMode="External"/><Relationship Id="rId79" Type="http://schemas.openxmlformats.org/officeDocument/2006/relationships/hyperlink" Target="http://dictionary.cambridge.org/dictionary/english/shop" TargetMode="External"/><Relationship Id="rId102" Type="http://schemas.openxmlformats.org/officeDocument/2006/relationships/hyperlink" Target="http://dictionary.cambridge.org/dictionary/english-vietnamese/combine?q=combination" TargetMode="External"/><Relationship Id="rId123" Type="http://schemas.openxmlformats.org/officeDocument/2006/relationships/hyperlink" Target="http://dictionary.cambridge.org/dictionary/english/admire" TargetMode="External"/><Relationship Id="rId128" Type="http://schemas.openxmlformats.org/officeDocument/2006/relationships/hyperlink" Target="http://dictionary.cambridge.org/dictionary/english-vietnamese/rose_1" TargetMode="External"/><Relationship Id="rId144" Type="http://schemas.openxmlformats.org/officeDocument/2006/relationships/hyperlink" Target="http://dictionary.cambridge.org/dictionary/english-vietnamese/blue_1" TargetMode="External"/><Relationship Id="rId149" Type="http://schemas.openxmlformats.org/officeDocument/2006/relationships/hyperlink" Target="http://dictionary.cambridge.org/dictionary/english/bloody" TargetMode="External"/><Relationship Id="rId5" Type="http://schemas.openxmlformats.org/officeDocument/2006/relationships/hyperlink" Target="http://dictionary.cambridge.org/dictionary/english/woman" TargetMode="External"/><Relationship Id="rId90" Type="http://schemas.openxmlformats.org/officeDocument/2006/relationships/hyperlink" Target="http://dictionary.cambridge.org/dictionary/english-vietnamese/clean" TargetMode="External"/><Relationship Id="rId95" Type="http://schemas.openxmlformats.org/officeDocument/2006/relationships/hyperlink" Target="http://dictionary.cambridge.org/dictionary/english/desk" TargetMode="External"/><Relationship Id="rId160" Type="http://schemas.openxmlformats.org/officeDocument/2006/relationships/hyperlink" Target="http://dictionary.cambridge.org/dictionary/english-vietnamese/ribbon" TargetMode="External"/><Relationship Id="rId22" Type="http://schemas.openxmlformats.org/officeDocument/2006/relationships/hyperlink" Target="http://dictionary.cambridge.org/dictionary/english-vietnamese/watch_1" TargetMode="External"/><Relationship Id="rId27" Type="http://schemas.openxmlformats.org/officeDocument/2006/relationships/hyperlink" Target="http://dictionary.cambridge.org/dictionary/english/boy" TargetMode="External"/><Relationship Id="rId43" Type="http://schemas.openxmlformats.org/officeDocument/2006/relationships/hyperlink" Target="http://dictionary.cambridge.org/dictionary/english/easy" TargetMode="External"/><Relationship Id="rId48" Type="http://schemas.openxmlformats.org/officeDocument/2006/relationships/hyperlink" Target="http://dictionary.cambridge.org/dictionary/english-vietnamese/fight_1" TargetMode="External"/><Relationship Id="rId64" Type="http://schemas.openxmlformats.org/officeDocument/2006/relationships/hyperlink" Target="http://dictionary.cambridge.org/dictionary/english-vietnamese/form_1" TargetMode="External"/><Relationship Id="rId69" Type="http://schemas.openxmlformats.org/officeDocument/2006/relationships/hyperlink" Target="http://dictionary.cambridge.org/dictionary/english/smile" TargetMode="External"/><Relationship Id="rId113" Type="http://schemas.openxmlformats.org/officeDocument/2006/relationships/hyperlink" Target="http://dictionary.cambridge.org/dictionary/english-vietnamese/dust" TargetMode="External"/><Relationship Id="rId118" Type="http://schemas.openxmlformats.org/officeDocument/2006/relationships/hyperlink" Target="http://dictionary.cambridge.org/dictionary/english/stop" TargetMode="External"/><Relationship Id="rId134" Type="http://schemas.openxmlformats.org/officeDocument/2006/relationships/hyperlink" Target="http://dictionary.cambridge.org/dictionary/english-vietnamese/excite?q=excited" TargetMode="External"/><Relationship Id="rId139" Type="http://schemas.openxmlformats.org/officeDocument/2006/relationships/hyperlink" Target="http://dictionary.cambridge.org/dictionary/english/cave" TargetMode="External"/><Relationship Id="rId80" Type="http://schemas.openxmlformats.org/officeDocument/2006/relationships/hyperlink" Target="http://dictionary.cambridge.org/dictionary/english-vietnamese/shop" TargetMode="External"/><Relationship Id="rId85" Type="http://schemas.openxmlformats.org/officeDocument/2006/relationships/hyperlink" Target="http://dictionary.cambridge.org/dictionary/english/bus" TargetMode="External"/><Relationship Id="rId150" Type="http://schemas.openxmlformats.org/officeDocument/2006/relationships/hyperlink" Target="http://dictionary.cambridge.org/dictionary/english-vietnamese/blood?q=bloody" TargetMode="External"/><Relationship Id="rId155" Type="http://schemas.openxmlformats.org/officeDocument/2006/relationships/hyperlink" Target="http://dictionary.cambridge.org/dictionary/english/pencil" TargetMode="External"/><Relationship Id="rId12" Type="http://schemas.openxmlformats.org/officeDocument/2006/relationships/hyperlink" Target="http://dictionary.cambridge.org/dictionary/english-vietnamese/money" TargetMode="External"/><Relationship Id="rId17" Type="http://schemas.openxmlformats.org/officeDocument/2006/relationships/hyperlink" Target="http://dictionary.cambridge.org/dictionary/english/friend" TargetMode="External"/><Relationship Id="rId33" Type="http://schemas.openxmlformats.org/officeDocument/2006/relationships/hyperlink" Target="http://dictionary.cambridge.org/dictionary/english/police" TargetMode="External"/><Relationship Id="rId38" Type="http://schemas.openxmlformats.org/officeDocument/2006/relationships/hyperlink" Target="http://dictionary.cambridge.org/dictionary/english-vietnamese/hope_1" TargetMode="External"/><Relationship Id="rId59" Type="http://schemas.openxmlformats.org/officeDocument/2006/relationships/hyperlink" Target="http://dictionary.cambridge.org/dictionary/english/rock" TargetMode="External"/><Relationship Id="rId103" Type="http://schemas.openxmlformats.org/officeDocument/2006/relationships/hyperlink" Target="http://dictionary.cambridge.org/dictionary/english/tank" TargetMode="External"/><Relationship Id="rId108" Type="http://schemas.openxmlformats.org/officeDocument/2006/relationships/hyperlink" Target="http://dictionary.cambridge.org/dictionary/english-vietnamese/vegetable" TargetMode="External"/><Relationship Id="rId124" Type="http://schemas.openxmlformats.org/officeDocument/2006/relationships/hyperlink" Target="http://dictionary.cambridge.org/dictionary/english-vietnamese/admire" TargetMode="External"/><Relationship Id="rId129" Type="http://schemas.openxmlformats.org/officeDocument/2006/relationships/hyperlink" Target="http://dictionary.cambridge.org/dictionary/english/mess" TargetMode="External"/><Relationship Id="rId54" Type="http://schemas.openxmlformats.org/officeDocument/2006/relationships/hyperlink" Target="http://dictionary.cambridge.org/dictionary/english-vietnamese/store_1" TargetMode="External"/><Relationship Id="rId70" Type="http://schemas.openxmlformats.org/officeDocument/2006/relationships/hyperlink" Target="http://dictionary.cambridge.org/dictionary/english-vietnamese/smile" TargetMode="External"/><Relationship Id="rId75" Type="http://schemas.openxmlformats.org/officeDocument/2006/relationships/hyperlink" Target="http://dictionary.cambridge.org/dictionary/english/deliver" TargetMode="External"/><Relationship Id="rId91" Type="http://schemas.openxmlformats.org/officeDocument/2006/relationships/hyperlink" Target="http://dictionary.cambridge.org/dictionary/english/football" TargetMode="External"/><Relationship Id="rId96" Type="http://schemas.openxmlformats.org/officeDocument/2006/relationships/hyperlink" Target="http://dictionary.cambridge.org/dictionary/english-vietnamese/desk" TargetMode="External"/><Relationship Id="rId140" Type="http://schemas.openxmlformats.org/officeDocument/2006/relationships/hyperlink" Target="http://dictionary.cambridge.org/dictionary/english-vietnamese/cave" TargetMode="External"/><Relationship Id="rId145" Type="http://schemas.openxmlformats.org/officeDocument/2006/relationships/hyperlink" Target="http://dictionary.cambridge.org/dictionary/english/eat" TargetMode="External"/><Relationship Id="rId161" Type="http://schemas.openxmlformats.org/officeDocument/2006/relationships/hyperlink" Target="http://dictionary.cambridge.org/dictionary/english/sometime" TargetMode="External"/><Relationship Id="rId1" Type="http://schemas.openxmlformats.org/officeDocument/2006/relationships/hyperlink" Target="http://dictionary.cambridge.org/dictionary/english/into" TargetMode="External"/><Relationship Id="rId6" Type="http://schemas.openxmlformats.org/officeDocument/2006/relationships/hyperlink" Target="http://dictionary.cambridge.org/dictionary/english-vietnamese/woman" TargetMode="External"/><Relationship Id="rId15" Type="http://schemas.openxmlformats.org/officeDocument/2006/relationships/hyperlink" Target="http://dictionary.cambridge.org/dictionary/english/long" TargetMode="External"/><Relationship Id="rId23" Type="http://schemas.openxmlformats.org/officeDocument/2006/relationships/hyperlink" Target="http://dictionary.cambridge.org/dictionary/english/anything" TargetMode="External"/><Relationship Id="rId28" Type="http://schemas.openxmlformats.org/officeDocument/2006/relationships/hyperlink" Target="http://dictionary.cambridge.org/dictionary/english-vietnamese/boy" TargetMode="External"/><Relationship Id="rId36" Type="http://schemas.openxmlformats.org/officeDocument/2006/relationships/hyperlink" Target="http://dictionary.cambridge.org/dictionary/english-vietnamese/final?q=finally" TargetMode="External"/><Relationship Id="rId49" Type="http://schemas.openxmlformats.org/officeDocument/2006/relationships/hyperlink" Target="http://dictionary.cambridge.org/dictionary/english/throw" TargetMode="External"/><Relationship Id="rId57" Type="http://schemas.openxmlformats.org/officeDocument/2006/relationships/hyperlink" Target="http://dictionary.cambridge.org/dictionary/english/pretty" TargetMode="External"/><Relationship Id="rId106" Type="http://schemas.openxmlformats.org/officeDocument/2006/relationships/hyperlink" Target="http://dictionary.cambridge.org/dictionary/english-vietnamese/cheap" TargetMode="External"/><Relationship Id="rId114" Type="http://schemas.openxmlformats.org/officeDocument/2006/relationships/hyperlink" Target="http://dictionary.cambridge.org/dictionary/english/pack" TargetMode="External"/><Relationship Id="rId119" Type="http://schemas.openxmlformats.org/officeDocument/2006/relationships/hyperlink" Target="http://dictionary.cambridge.org/dictionary/english-vietnamese/stop_1" TargetMode="External"/><Relationship Id="rId127" Type="http://schemas.openxmlformats.org/officeDocument/2006/relationships/hyperlink" Target="http://dictionary.cambridge.org/dictionary/english/rose" TargetMode="External"/><Relationship Id="rId10" Type="http://schemas.openxmlformats.org/officeDocument/2006/relationships/hyperlink" Target="http://dictionary.cambridge.org/dictionary/english-vietnamese/like_1" TargetMode="External"/><Relationship Id="rId31" Type="http://schemas.openxmlformats.org/officeDocument/2006/relationships/hyperlink" Target="http://dictionary.cambridge.org/dictionary/english/send" TargetMode="External"/><Relationship Id="rId44" Type="http://schemas.openxmlformats.org/officeDocument/2006/relationships/hyperlink" Target="http://dictionary.cambridge.org/dictionary/english-vietnamese/ease_1?q=easy" TargetMode="External"/><Relationship Id="rId52" Type="http://schemas.openxmlformats.org/officeDocument/2006/relationships/hyperlink" Target="http://dictionary.cambridge.org/dictionary/english-vietnamese/blood" TargetMode="External"/><Relationship Id="rId60" Type="http://schemas.openxmlformats.org/officeDocument/2006/relationships/hyperlink" Target="http://dictionary.cambridge.org/dictionary/english-vietnamese/rock_1" TargetMode="External"/><Relationship Id="rId65" Type="http://schemas.openxmlformats.org/officeDocument/2006/relationships/hyperlink" Target="http://dictionary.cambridge.org/dictionary/english/finally" TargetMode="External"/><Relationship Id="rId73" Type="http://schemas.openxmlformats.org/officeDocument/2006/relationships/hyperlink" Target="http://dictionary.cambridge.org/dictionary/english/easily" TargetMode="External"/><Relationship Id="rId78" Type="http://schemas.openxmlformats.org/officeDocument/2006/relationships/hyperlink" Target="http://dictionary.cambridge.org/dictionary/english-vietnamese/feed" TargetMode="External"/><Relationship Id="rId81" Type="http://schemas.openxmlformats.org/officeDocument/2006/relationships/hyperlink" Target="http://dictionary.cambridge.org/dictionary/english/coffee" TargetMode="External"/><Relationship Id="rId86" Type="http://schemas.openxmlformats.org/officeDocument/2006/relationships/hyperlink" Target="http://dictionary.cambridge.org/dictionary/english-vietnamese/bus" TargetMode="External"/><Relationship Id="rId94" Type="http://schemas.openxmlformats.org/officeDocument/2006/relationships/hyperlink" Target="http://dictionary.cambridge.org/dictionary/english-vietnamese/work_1" TargetMode="External"/><Relationship Id="rId99" Type="http://schemas.openxmlformats.org/officeDocument/2006/relationships/hyperlink" Target="http://dictionary.cambridge.org/dictionary/english/meat" TargetMode="External"/><Relationship Id="rId101" Type="http://schemas.openxmlformats.org/officeDocument/2006/relationships/hyperlink" Target="http://dictionary.cambridge.org/dictionary/english/combination" TargetMode="External"/><Relationship Id="rId122" Type="http://schemas.openxmlformats.org/officeDocument/2006/relationships/hyperlink" Target="http://dictionary.cambridge.org/dictionary/english-vietnamese/ease_1" TargetMode="External"/><Relationship Id="rId130" Type="http://schemas.openxmlformats.org/officeDocument/2006/relationships/hyperlink" Target="http://dictionary.cambridge.org/dictionary/english-vietnamese/mess" TargetMode="External"/><Relationship Id="rId135" Type="http://schemas.openxmlformats.org/officeDocument/2006/relationships/hyperlink" Target="http://dictionary.cambridge.org/dictionary/english/compound" TargetMode="External"/><Relationship Id="rId143" Type="http://schemas.openxmlformats.org/officeDocument/2006/relationships/hyperlink" Target="http://dictionary.cambridge.org/dictionary/english/blue" TargetMode="External"/><Relationship Id="rId148" Type="http://schemas.openxmlformats.org/officeDocument/2006/relationships/hyperlink" Target="http://dictionary.cambridge.org/dictionary/english-vietnamese/ridiculous" TargetMode="External"/><Relationship Id="rId151" Type="http://schemas.openxmlformats.org/officeDocument/2006/relationships/hyperlink" Target="http://dictionary.cambridge.org/dictionary/english/clip" TargetMode="External"/><Relationship Id="rId156" Type="http://schemas.openxmlformats.org/officeDocument/2006/relationships/hyperlink" Target="http://dictionary.cambridge.org/dictionary/english-vietnamese/pencil" TargetMode="External"/><Relationship Id="rId164" Type="http://schemas.openxmlformats.org/officeDocument/2006/relationships/hyperlink" Target="http://dictionary.cambridge.org/dictionary/english-vietnamese/vacuum" TargetMode="External"/><Relationship Id="rId4" Type="http://schemas.openxmlformats.org/officeDocument/2006/relationships/hyperlink" Target="http://dictionary.cambridge.org/dictionary/english-vietnamese/silly" TargetMode="External"/><Relationship Id="rId9" Type="http://schemas.openxmlformats.org/officeDocument/2006/relationships/hyperlink" Target="http://dictionary.cambridge.org/dictionary/english/like" TargetMode="External"/><Relationship Id="rId13" Type="http://schemas.openxmlformats.org/officeDocument/2006/relationships/hyperlink" Target="http://dictionary.cambridge.org/dictionary/english/word" TargetMode="External"/><Relationship Id="rId18" Type="http://schemas.openxmlformats.org/officeDocument/2006/relationships/hyperlink" Target="http://dictionary.cambridge.org/dictionary/english-vietnamese/friend" TargetMode="External"/><Relationship Id="rId39" Type="http://schemas.openxmlformats.org/officeDocument/2006/relationships/hyperlink" Target="http://dictionary.cambridge.org/dictionary/english/action" TargetMode="External"/><Relationship Id="rId109" Type="http://schemas.openxmlformats.org/officeDocument/2006/relationships/hyperlink" Target="http://dictionary.cambridge.org/dictionary/english/everywhere" TargetMode="External"/><Relationship Id="rId34" Type="http://schemas.openxmlformats.org/officeDocument/2006/relationships/hyperlink" Target="http://dictionary.cambridge.org/dictionary/english-vietnamese/police" TargetMode="External"/><Relationship Id="rId50" Type="http://schemas.openxmlformats.org/officeDocument/2006/relationships/hyperlink" Target="http://dictionary.cambridge.org/dictionary/english-vietnamese/throw" TargetMode="External"/><Relationship Id="rId55" Type="http://schemas.openxmlformats.org/officeDocument/2006/relationships/hyperlink" Target="http://dictionary.cambridge.org/dictionary/english/box" TargetMode="External"/><Relationship Id="rId76" Type="http://schemas.openxmlformats.org/officeDocument/2006/relationships/hyperlink" Target="http://dictionary.cambridge.org/dictionary/english-vietnamese/deliver" TargetMode="External"/><Relationship Id="rId97" Type="http://schemas.openxmlformats.org/officeDocument/2006/relationships/hyperlink" Target="http://dictionary.cambridge.org/dictionary/english/fruit" TargetMode="External"/><Relationship Id="rId104" Type="http://schemas.openxmlformats.org/officeDocument/2006/relationships/hyperlink" Target="http://dictionary.cambridge.org/dictionary/english-vietnamese/tank" TargetMode="External"/><Relationship Id="rId120" Type="http://schemas.openxmlformats.org/officeDocument/2006/relationships/hyperlink" Target="http://dictionary.cambridge.org/dictionary/english/mixture" TargetMode="External"/><Relationship Id="rId125" Type="http://schemas.openxmlformats.org/officeDocument/2006/relationships/hyperlink" Target="http://dictionary.cambridge.org/dictionary/english/soccer" TargetMode="External"/><Relationship Id="rId141" Type="http://schemas.openxmlformats.org/officeDocument/2006/relationships/hyperlink" Target="http://dictionary.cambridge.org/dictionary/english/pencil" TargetMode="External"/><Relationship Id="rId146" Type="http://schemas.openxmlformats.org/officeDocument/2006/relationships/hyperlink" Target="http://dictionary.cambridge.org/dictionary/english-vietnamese/eat" TargetMode="External"/><Relationship Id="rId7" Type="http://schemas.openxmlformats.org/officeDocument/2006/relationships/hyperlink" Target="http://dictionary.cambridge.org/dictionary/english/still" TargetMode="External"/><Relationship Id="rId71" Type="http://schemas.openxmlformats.org/officeDocument/2006/relationships/hyperlink" Target="http://dictionary.cambridge.org/dictionary/english/object" TargetMode="External"/><Relationship Id="rId92" Type="http://schemas.openxmlformats.org/officeDocument/2006/relationships/hyperlink" Target="http://dictionary.cambridge.org/dictionary/english-vietnamese/foot?q=football" TargetMode="External"/><Relationship Id="rId162" Type="http://schemas.openxmlformats.org/officeDocument/2006/relationships/hyperlink" Target="http://dictionary.cambridge.org/dictionary/english-vietnamese/some_1?q=sometime" TargetMode="External"/><Relationship Id="rId2" Type="http://schemas.openxmlformats.org/officeDocument/2006/relationships/hyperlink" Target="http://dictionary.cambridge.org/dictionary/english-vietnamese/into" TargetMode="External"/><Relationship Id="rId29" Type="http://schemas.openxmlformats.org/officeDocument/2006/relationships/hyperlink" Target="http://dictionary.cambridge.org/dictionary/english/everything" TargetMode="External"/><Relationship Id="rId24" Type="http://schemas.openxmlformats.org/officeDocument/2006/relationships/hyperlink" Target="http://dictionary.cambridge.org/dictionary/english-vietnamese/any?q=anything" TargetMode="External"/><Relationship Id="rId40" Type="http://schemas.openxmlformats.org/officeDocument/2006/relationships/hyperlink" Target="http://dictionary.cambridge.org/dictionary/english-vietnamese/action" TargetMode="External"/><Relationship Id="rId45" Type="http://schemas.openxmlformats.org/officeDocument/2006/relationships/hyperlink" Target="http://dictionary.cambridge.org/dictionary/english/subject" TargetMode="External"/><Relationship Id="rId66" Type="http://schemas.openxmlformats.org/officeDocument/2006/relationships/hyperlink" Target="http://dictionary.cambridge.org/dictionary/english-vietnamese/final" TargetMode="External"/><Relationship Id="rId87" Type="http://schemas.openxmlformats.org/officeDocument/2006/relationships/hyperlink" Target="http://dictionary.cambridge.org/dictionary/english/flower" TargetMode="External"/><Relationship Id="rId110" Type="http://schemas.openxmlformats.org/officeDocument/2006/relationships/hyperlink" Target="http://dictionary.cambridge.org/dictionary/english-vietnamese/every?q=everywhere" TargetMode="External"/><Relationship Id="rId115" Type="http://schemas.openxmlformats.org/officeDocument/2006/relationships/hyperlink" Target="http://dictionary.cambridge.org/dictionary/english-vietnamese/pack_1" TargetMode="External"/><Relationship Id="rId131" Type="http://schemas.openxmlformats.org/officeDocument/2006/relationships/hyperlink" Target="http://dictionary.cambridge.org/dictionary/english/stem" TargetMode="External"/><Relationship Id="rId136" Type="http://schemas.openxmlformats.org/officeDocument/2006/relationships/hyperlink" Target="http://dictionary.cambridge.org/dictionary/english-vietnamese/compound_1" TargetMode="External"/><Relationship Id="rId157" Type="http://schemas.openxmlformats.org/officeDocument/2006/relationships/hyperlink" Target="http://dictionary.cambridge.org/dictionary/english/shark" TargetMode="External"/><Relationship Id="rId61" Type="http://schemas.openxmlformats.org/officeDocument/2006/relationships/hyperlink" Target="http://dictionary.cambridge.org/dictionary/english/forget" TargetMode="External"/><Relationship Id="rId82" Type="http://schemas.openxmlformats.org/officeDocument/2006/relationships/hyperlink" Target="http://dictionary.cambridge.org/dictionary/english-vietnamese/coffee" TargetMode="External"/><Relationship Id="rId152" Type="http://schemas.openxmlformats.org/officeDocument/2006/relationships/hyperlink" Target="http://dictionary.cambridge.org/dictionary/english-vietnamese/clip_2" TargetMode="External"/><Relationship Id="rId19" Type="http://schemas.openxmlformats.org/officeDocument/2006/relationships/hyperlink" Target="http://dictionary.cambridge.org/dictionary/english/bad" TargetMode="External"/><Relationship Id="rId14" Type="http://schemas.openxmlformats.org/officeDocument/2006/relationships/hyperlink" Target="http://dictionary.cambridge.org/dictionary/english-vietnamese/word" TargetMode="External"/><Relationship Id="rId30" Type="http://schemas.openxmlformats.org/officeDocument/2006/relationships/hyperlink" Target="http://dictionary.cambridge.org/dictionary/english-vietnamese/every?q=everything" TargetMode="External"/><Relationship Id="rId35" Type="http://schemas.openxmlformats.org/officeDocument/2006/relationships/hyperlink" Target="http://dictionary.cambridge.org/dictionary/english/finally" TargetMode="External"/><Relationship Id="rId56" Type="http://schemas.openxmlformats.org/officeDocument/2006/relationships/hyperlink" Target="http://dictionary.cambridge.org/dictionary/english-vietnamese/box_1" TargetMode="External"/><Relationship Id="rId77" Type="http://schemas.openxmlformats.org/officeDocument/2006/relationships/hyperlink" Target="http://dictionary.cambridge.org/dictionary/english/feed" TargetMode="External"/><Relationship Id="rId100" Type="http://schemas.openxmlformats.org/officeDocument/2006/relationships/hyperlink" Target="http://dictionary.cambridge.org/dictionary/english-vietnamese/meat" TargetMode="External"/><Relationship Id="rId105" Type="http://schemas.openxmlformats.org/officeDocument/2006/relationships/hyperlink" Target="http://dictionary.cambridge.org/dictionary/english/cheap" TargetMode="External"/><Relationship Id="rId126" Type="http://schemas.openxmlformats.org/officeDocument/2006/relationships/hyperlink" Target="http://dictionary.cambridge.org/dictionary/english-vietnamese/soccer" TargetMode="External"/><Relationship Id="rId147" Type="http://schemas.openxmlformats.org/officeDocument/2006/relationships/hyperlink" Target="http://dictionary.cambridge.org/dictionary/english/ridiculous" TargetMode="External"/><Relationship Id="rId8" Type="http://schemas.openxmlformats.org/officeDocument/2006/relationships/hyperlink" Target="http://dictionary.cambridge.org/dictionary/english-vietnamese/still_2" TargetMode="External"/><Relationship Id="rId51" Type="http://schemas.openxmlformats.org/officeDocument/2006/relationships/hyperlink" Target="http://dictionary.cambridge.org/dictionary/english/blood" TargetMode="External"/><Relationship Id="rId72" Type="http://schemas.openxmlformats.org/officeDocument/2006/relationships/hyperlink" Target="http://dictionary.cambridge.org/dictionary/english-vietnamese/object_1" TargetMode="External"/><Relationship Id="rId93" Type="http://schemas.openxmlformats.org/officeDocument/2006/relationships/hyperlink" Target="http://dictionary.cambridge.org/dictionary/english/works" TargetMode="External"/><Relationship Id="rId98" Type="http://schemas.openxmlformats.org/officeDocument/2006/relationships/hyperlink" Target="http://dictionary.cambridge.org/dictionary/english-vietnamese/fruit" TargetMode="External"/><Relationship Id="rId121" Type="http://schemas.openxmlformats.org/officeDocument/2006/relationships/hyperlink" Target="http://dictionary.cambridge.org/dictionary/english-vietnamese/mix_1?q=mixture" TargetMode="External"/><Relationship Id="rId142" Type="http://schemas.openxmlformats.org/officeDocument/2006/relationships/hyperlink" Target="http://dictionary.cambridge.org/dictionary/english-vietnamese/pen_2" TargetMode="External"/><Relationship Id="rId163" Type="http://schemas.openxmlformats.org/officeDocument/2006/relationships/hyperlink" Target="http://dictionary.cambridge.org/dictionary/english/vacuum" TargetMode="External"/><Relationship Id="rId3" Type="http://schemas.openxmlformats.org/officeDocument/2006/relationships/hyperlink" Target="http://dictionary.cambridge.org/dictionary/english/even" TargetMode="External"/><Relationship Id="rId25" Type="http://schemas.openxmlformats.org/officeDocument/2006/relationships/hyperlink" Target="http://dictionary.cambridge.org/dictionary/english/across" TargetMode="External"/><Relationship Id="rId46" Type="http://schemas.openxmlformats.org/officeDocument/2006/relationships/hyperlink" Target="http://dictionary.cambridge.org/dictionary/english-vietnamese/subject_2" TargetMode="External"/><Relationship Id="rId67" Type="http://schemas.openxmlformats.org/officeDocument/2006/relationships/hyperlink" Target="http://dictionary.cambridge.org/dictionary/english/ball" TargetMode="External"/><Relationship Id="rId116" Type="http://schemas.openxmlformats.org/officeDocument/2006/relationships/hyperlink" Target="http://dictionary.cambridge.org/dictionary/english/still" TargetMode="External"/><Relationship Id="rId137" Type="http://schemas.openxmlformats.org/officeDocument/2006/relationships/hyperlink" Target="http://dictionary.cambridge.org/dictionary/english/excited" TargetMode="External"/><Relationship Id="rId158" Type="http://schemas.openxmlformats.org/officeDocument/2006/relationships/hyperlink" Target="http://dictionary.cambridge.org/dictionary/english-vietnamese/shark" TargetMode="External"/><Relationship Id="rId20" Type="http://schemas.openxmlformats.org/officeDocument/2006/relationships/hyperlink" Target="http://dictionary.cambridge.org/dictionary/english-vietnamese/bad" TargetMode="External"/><Relationship Id="rId41" Type="http://schemas.openxmlformats.org/officeDocument/2006/relationships/hyperlink" Target="http://dictionary.cambridge.org/dictionary/english/eat" TargetMode="External"/><Relationship Id="rId62" Type="http://schemas.openxmlformats.org/officeDocument/2006/relationships/hyperlink" Target="http://dictionary.cambridge.org/dictionary/english-vietnamese/forget" TargetMode="External"/><Relationship Id="rId83" Type="http://schemas.openxmlformats.org/officeDocument/2006/relationships/hyperlink" Target="http://dictionary.cambridge.org/dictionary/english/combine" TargetMode="External"/><Relationship Id="rId88" Type="http://schemas.openxmlformats.org/officeDocument/2006/relationships/hyperlink" Target="http://dictionary.cambridge.org/dictionary/english-vietnamese/flower" TargetMode="External"/><Relationship Id="rId111" Type="http://schemas.openxmlformats.org/officeDocument/2006/relationships/hyperlink" Target="http://dictionary.cambridge.org/dictionary/english/fishing" TargetMode="External"/><Relationship Id="rId132" Type="http://schemas.openxmlformats.org/officeDocument/2006/relationships/hyperlink" Target="http://dictionary.cambridge.org/dictionary/english-vietnamese/stem_1" TargetMode="External"/><Relationship Id="rId153" Type="http://schemas.openxmlformats.org/officeDocument/2006/relationships/hyperlink" Target="http://dictionary.cambridge.org/dictionary/english/fisherman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after" TargetMode="External"/><Relationship Id="rId18" Type="http://schemas.openxmlformats.org/officeDocument/2006/relationships/hyperlink" Target="http://dictionary.cambridge.org/dictionary/english-vietnamese/already" TargetMode="External"/><Relationship Id="rId26" Type="http://schemas.openxmlformats.org/officeDocument/2006/relationships/hyperlink" Target="http://dictionary.cambridge.org/dictionary/english-vietnamese/probable?q=probably" TargetMode="External"/><Relationship Id="rId39" Type="http://schemas.openxmlformats.org/officeDocument/2006/relationships/hyperlink" Target="http://dictionary.cambridge.org/dictionary/english/behavior" TargetMode="External"/><Relationship Id="rId21" Type="http://schemas.openxmlformats.org/officeDocument/2006/relationships/hyperlink" Target="http://dictionary.cambridge.org/dictionary/english/morning" TargetMode="External"/><Relationship Id="rId34" Type="http://schemas.openxmlformats.org/officeDocument/2006/relationships/hyperlink" Target="http://dictionary.cambridge.org/dictionary/english-vietnamese/better" TargetMode="External"/><Relationship Id="rId42" Type="http://schemas.openxmlformats.org/officeDocument/2006/relationships/hyperlink" Target="http://dictionary.cambridge.org/dictionary/english-vietnamese/save_1" TargetMode="External"/><Relationship Id="rId47" Type="http://schemas.openxmlformats.org/officeDocument/2006/relationships/hyperlink" Target="http://dictionary.cambridge.org/dictionary/english/down" TargetMode="External"/><Relationship Id="rId50" Type="http://schemas.openxmlformats.org/officeDocument/2006/relationships/hyperlink" Target="http://dictionary.cambridge.org/dictionary/english-vietnamese/notice" TargetMode="External"/><Relationship Id="rId55" Type="http://schemas.openxmlformats.org/officeDocument/2006/relationships/hyperlink" Target="http://dictionary.cambridge.org/dictionary/english-vietnamese/alone" TargetMode="External"/><Relationship Id="rId63" Type="http://schemas.openxmlformats.org/officeDocument/2006/relationships/hyperlink" Target="http://dictionary.cambridge.org/dictionary/english-vietnamese/sick" TargetMode="External"/><Relationship Id="rId68" Type="http://schemas.openxmlformats.org/officeDocument/2006/relationships/hyperlink" Target="http://dictionary.cambridge.org/dictionary/english/favor" TargetMode="External"/><Relationship Id="rId76" Type="http://schemas.openxmlformats.org/officeDocument/2006/relationships/hyperlink" Target="http://dictionary.cambridge.org/dictionary/english/grace" TargetMode="External"/><Relationship Id="rId84" Type="http://schemas.openxmlformats.org/officeDocument/2006/relationships/hyperlink" Target="http://dictionary.cambridge.org/dictionary/english-vietnamese/structure?q=structural" TargetMode="External"/><Relationship Id="rId89" Type="http://schemas.openxmlformats.org/officeDocument/2006/relationships/hyperlink" Target="http://dictionary.cambridge.org/dictionary/english/prevention" TargetMode="External"/><Relationship Id="rId7" Type="http://schemas.openxmlformats.org/officeDocument/2006/relationships/hyperlink" Target="http://dictionary.cambridge.org/dictionary/english/life" TargetMode="External"/><Relationship Id="rId71" Type="http://schemas.openxmlformats.org/officeDocument/2006/relationships/hyperlink" Target="http://dictionary.cambridge.org/dictionary/english-vietnamese/journal" TargetMode="External"/><Relationship Id="rId92" Type="http://schemas.openxmlformats.org/officeDocument/2006/relationships/hyperlink" Target="http://dictionary.cambridge.org/dictionary/english-vietnamese/mechanic" TargetMode="External"/><Relationship Id="rId2" Type="http://schemas.openxmlformats.org/officeDocument/2006/relationships/hyperlink" Target="http://dictionary.cambridge.org/dictionary/english-vietnamese/them" TargetMode="External"/><Relationship Id="rId16" Type="http://schemas.openxmlformats.org/officeDocument/2006/relationships/hyperlink" Target="http://dictionary.cambridge.org/dictionary/english-vietnamese/understand_1" TargetMode="External"/><Relationship Id="rId29" Type="http://schemas.openxmlformats.org/officeDocument/2006/relationships/hyperlink" Target="http://dictionary.cambridge.org/dictionary/english/course" TargetMode="External"/><Relationship Id="rId11" Type="http://schemas.openxmlformats.org/officeDocument/2006/relationships/hyperlink" Target="http://dictionary.cambridge.org/dictionary/english/problem" TargetMode="External"/><Relationship Id="rId24" Type="http://schemas.openxmlformats.org/officeDocument/2006/relationships/hyperlink" Target="http://dictionary.cambridge.org/dictionary/english-vietnamese/girl" TargetMode="External"/><Relationship Id="rId32" Type="http://schemas.openxmlformats.org/officeDocument/2006/relationships/hyperlink" Target="http://dictionary.cambridge.org/dictionary/english-vietnamese/along_1" TargetMode="External"/><Relationship Id="rId37" Type="http://schemas.openxmlformats.org/officeDocument/2006/relationships/hyperlink" Target="http://dictionary.cambridge.org/dictionary/english/bank" TargetMode="External"/><Relationship Id="rId40" Type="http://schemas.openxmlformats.org/officeDocument/2006/relationships/hyperlink" Target="http://dictionary.cambridge.org/dictionary/english-vietnamese/behave?q=behaviour" TargetMode="External"/><Relationship Id="rId45" Type="http://schemas.openxmlformats.org/officeDocument/2006/relationships/hyperlink" Target="http://dictionary.cambridge.org/dictionary/english/huge" TargetMode="External"/><Relationship Id="rId53" Type="http://schemas.openxmlformats.org/officeDocument/2006/relationships/hyperlink" Target="http://dictionary.cambridge.org/dictionary/english/born" TargetMode="External"/><Relationship Id="rId58" Type="http://schemas.openxmlformats.org/officeDocument/2006/relationships/hyperlink" Target="http://dictionary.cambridge.org/dictionary/english/strange" TargetMode="External"/><Relationship Id="rId66" Type="http://schemas.openxmlformats.org/officeDocument/2006/relationships/hyperlink" Target="http://dictionary.cambridge.org/dictionary/english/flow" TargetMode="External"/><Relationship Id="rId74" Type="http://schemas.openxmlformats.org/officeDocument/2006/relationships/hyperlink" Target="http://dictionary.cambridge.org/dictionary/english/indication" TargetMode="External"/><Relationship Id="rId79" Type="http://schemas.openxmlformats.org/officeDocument/2006/relationships/hyperlink" Target="http://dictionary.cambridge.org/dictionary/english-vietnamese/weird" TargetMode="External"/><Relationship Id="rId87" Type="http://schemas.openxmlformats.org/officeDocument/2006/relationships/hyperlink" Target="http://dictionary.cambridge.org/dictionary/english/indicator" TargetMode="External"/><Relationship Id="rId5" Type="http://schemas.openxmlformats.org/officeDocument/2006/relationships/hyperlink" Target="http://dictionary.cambridge.org/dictionary/english/through" TargetMode="External"/><Relationship Id="rId61" Type="http://schemas.openxmlformats.org/officeDocument/2006/relationships/hyperlink" Target="http://dictionary.cambridge.org/dictionary/english-vietnamese/repeat" TargetMode="External"/><Relationship Id="rId82" Type="http://schemas.openxmlformats.org/officeDocument/2006/relationships/hyperlink" Target="http://dictionary.cambridge.org/dictionary/english-vietnamese/travel" TargetMode="External"/><Relationship Id="rId90" Type="http://schemas.openxmlformats.org/officeDocument/2006/relationships/hyperlink" Target="http://dictionary.cambridge.org/dictionary/english-vietnamese/prevent?q=prevention" TargetMode="External"/><Relationship Id="rId95" Type="http://schemas.openxmlformats.org/officeDocument/2006/relationships/hyperlink" Target="http://dictionary.cambridge.org/dictionary/english/favorable" TargetMode="External"/><Relationship Id="rId19" Type="http://schemas.openxmlformats.org/officeDocument/2006/relationships/hyperlink" Target="http://dictionary.cambridge.org/dictionary/english/within" TargetMode="External"/><Relationship Id="rId14" Type="http://schemas.openxmlformats.org/officeDocument/2006/relationships/hyperlink" Target="http://dictionary.cambridge.org/dictionary/english-vietnamese/after" TargetMode="External"/><Relationship Id="rId22" Type="http://schemas.openxmlformats.org/officeDocument/2006/relationships/hyperlink" Target="http://dictionary.cambridge.org/dictionary/english-vietnamese/morning" TargetMode="External"/><Relationship Id="rId27" Type="http://schemas.openxmlformats.org/officeDocument/2006/relationships/hyperlink" Target="http://dictionary.cambridge.org/dictionary/english/market" TargetMode="External"/><Relationship Id="rId30" Type="http://schemas.openxmlformats.org/officeDocument/2006/relationships/hyperlink" Target="http://dictionary.cambridge.org/dictionary/english-vietnamese/course" TargetMode="External"/><Relationship Id="rId35" Type="http://schemas.openxmlformats.org/officeDocument/2006/relationships/hyperlink" Target="http://dictionary.cambridge.org/dictionary/english/less" TargetMode="External"/><Relationship Id="rId43" Type="http://schemas.openxmlformats.org/officeDocument/2006/relationships/hyperlink" Target="http://dictionary.cambridge.org/dictionary/english/indicate" TargetMode="External"/><Relationship Id="rId48" Type="http://schemas.openxmlformats.org/officeDocument/2006/relationships/hyperlink" Target="http://dictionary.cambridge.org/dictionary/english-vietnamese/down_1" TargetMode="External"/><Relationship Id="rId56" Type="http://schemas.openxmlformats.org/officeDocument/2006/relationships/hyperlink" Target="http://dictionary.cambridge.org/dictionary/english/text" TargetMode="External"/><Relationship Id="rId64" Type="http://schemas.openxmlformats.org/officeDocument/2006/relationships/hyperlink" Target="http://dictionary.cambridge.org/dictionary/english/smart" TargetMode="External"/><Relationship Id="rId69" Type="http://schemas.openxmlformats.org/officeDocument/2006/relationships/hyperlink" Target="http://dictionary.cambridge.org/dictionary/english-vietnamese/favour" TargetMode="External"/><Relationship Id="rId77" Type="http://schemas.openxmlformats.org/officeDocument/2006/relationships/hyperlink" Target="http://dictionary.cambridge.org/dictionary/english-vietnamese/grace" TargetMode="External"/><Relationship Id="rId8" Type="http://schemas.openxmlformats.org/officeDocument/2006/relationships/hyperlink" Target="http://dictionary.cambridge.org/dictionary/english-vietnamese/life" TargetMode="External"/><Relationship Id="rId51" Type="http://schemas.openxmlformats.org/officeDocument/2006/relationships/hyperlink" Target="http://dictionary.cambridge.org/dictionary/english/prevent" TargetMode="External"/><Relationship Id="rId72" Type="http://schemas.openxmlformats.org/officeDocument/2006/relationships/hyperlink" Target="http://dictionary.cambridge.org/dictionary/english/mall" TargetMode="External"/><Relationship Id="rId80" Type="http://schemas.openxmlformats.org/officeDocument/2006/relationships/hyperlink" Target="http://dictionary.cambridge.org/dictionary/english/behavioral" TargetMode="External"/><Relationship Id="rId85" Type="http://schemas.openxmlformats.org/officeDocument/2006/relationships/hyperlink" Target="http://dictionary.cambridge.org/dictionary/english/gym" TargetMode="External"/><Relationship Id="rId93" Type="http://schemas.openxmlformats.org/officeDocument/2006/relationships/hyperlink" Target="http://dictionary.cambridge.org/dictionary/english/coming" TargetMode="External"/><Relationship Id="rId3" Type="http://schemas.openxmlformats.org/officeDocument/2006/relationships/hyperlink" Target="http://dictionary.cambridge.org/dictionary/english/because" TargetMode="External"/><Relationship Id="rId12" Type="http://schemas.openxmlformats.org/officeDocument/2006/relationships/hyperlink" Target="http://dictionary.cambridge.org/dictionary/english-vietnamese/problem" TargetMode="External"/><Relationship Id="rId17" Type="http://schemas.openxmlformats.org/officeDocument/2006/relationships/hyperlink" Target="http://dictionary.cambridge.org/dictionary/english/already" TargetMode="External"/><Relationship Id="rId25" Type="http://schemas.openxmlformats.org/officeDocument/2006/relationships/hyperlink" Target="http://dictionary.cambridge.org/dictionary/english/probably" TargetMode="External"/><Relationship Id="rId33" Type="http://schemas.openxmlformats.org/officeDocument/2006/relationships/hyperlink" Target="http://dictionary.cambridge.org/dictionary/english/better" TargetMode="External"/><Relationship Id="rId38" Type="http://schemas.openxmlformats.org/officeDocument/2006/relationships/hyperlink" Target="http://dictionary.cambridge.org/dictionary/english-vietnamese/bank_1" TargetMode="External"/><Relationship Id="rId46" Type="http://schemas.openxmlformats.org/officeDocument/2006/relationships/hyperlink" Target="http://dictionary.cambridge.org/dictionary/english-vietnamese/huge" TargetMode="External"/><Relationship Id="rId59" Type="http://schemas.openxmlformats.org/officeDocument/2006/relationships/hyperlink" Target="http://dictionary.cambridge.org/dictionary/english-vietnamese/strange" TargetMode="External"/><Relationship Id="rId67" Type="http://schemas.openxmlformats.org/officeDocument/2006/relationships/hyperlink" Target="http://dictionary.cambridge.org/dictionary/english-vietnamese/smart_1" TargetMode="External"/><Relationship Id="rId20" Type="http://schemas.openxmlformats.org/officeDocument/2006/relationships/hyperlink" Target="http://dictionary.cambridge.org/dictionary/english-vietnamese/within" TargetMode="External"/><Relationship Id="rId41" Type="http://schemas.openxmlformats.org/officeDocument/2006/relationships/hyperlink" Target="http://dictionary.cambridge.org/dictionary/english/save" TargetMode="External"/><Relationship Id="rId54" Type="http://schemas.openxmlformats.org/officeDocument/2006/relationships/hyperlink" Target="http://dictionary.cambridge.org/dictionary/english/alone" TargetMode="External"/><Relationship Id="rId62" Type="http://schemas.openxmlformats.org/officeDocument/2006/relationships/hyperlink" Target="http://dictionary.cambridge.org/dictionary/english/sick" TargetMode="External"/><Relationship Id="rId70" Type="http://schemas.openxmlformats.org/officeDocument/2006/relationships/hyperlink" Target="http://dictionary.cambridge.org/dictionary/english/journal" TargetMode="External"/><Relationship Id="rId75" Type="http://schemas.openxmlformats.org/officeDocument/2006/relationships/hyperlink" Target="http://dictionary.cambridge.org/dictionary/english-vietnamese/indicate?q=indication" TargetMode="External"/><Relationship Id="rId83" Type="http://schemas.openxmlformats.org/officeDocument/2006/relationships/hyperlink" Target="http://dictionary.cambridge.org/dictionary/english/structural" TargetMode="External"/><Relationship Id="rId88" Type="http://schemas.openxmlformats.org/officeDocument/2006/relationships/hyperlink" Target="http://dictionary.cambridge.org/dictionary/english-vietnamese/indicate?q=indicator" TargetMode="External"/><Relationship Id="rId91" Type="http://schemas.openxmlformats.org/officeDocument/2006/relationships/hyperlink" Target="http://dictionary.cambridge.org/dictionary/english/mechanic" TargetMode="External"/><Relationship Id="rId96" Type="http://schemas.openxmlformats.org/officeDocument/2006/relationships/hyperlink" Target="http://dictionary.cambridge.org/dictionary/english-vietnamese/favour?q=favourable" TargetMode="External"/><Relationship Id="rId1" Type="http://schemas.openxmlformats.org/officeDocument/2006/relationships/hyperlink" Target="http://dictionary.cambridge.org/dictionary/english/them" TargetMode="External"/><Relationship Id="rId6" Type="http://schemas.openxmlformats.org/officeDocument/2006/relationships/hyperlink" Target="http://dictionary.cambridge.org/dictionary/english-vietnamese/through_1" TargetMode="External"/><Relationship Id="rId15" Type="http://schemas.openxmlformats.org/officeDocument/2006/relationships/hyperlink" Target="http://dictionary.cambridge.org/dictionary/english/understand" TargetMode="External"/><Relationship Id="rId23" Type="http://schemas.openxmlformats.org/officeDocument/2006/relationships/hyperlink" Target="http://dictionary.cambridge.org/dictionary/english/girl" TargetMode="External"/><Relationship Id="rId28" Type="http://schemas.openxmlformats.org/officeDocument/2006/relationships/hyperlink" Target="http://dictionary.cambridge.org/dictionary/english-vietnamese/market" TargetMode="External"/><Relationship Id="rId36" Type="http://schemas.openxmlformats.org/officeDocument/2006/relationships/hyperlink" Target="http://dictionary.cambridge.org/dictionary/english-vietnamese/less" TargetMode="External"/><Relationship Id="rId49" Type="http://schemas.openxmlformats.org/officeDocument/2006/relationships/hyperlink" Target="http://dictionary.cambridge.org/dictionary/english/notice" TargetMode="External"/><Relationship Id="rId57" Type="http://schemas.openxmlformats.org/officeDocument/2006/relationships/hyperlink" Target="http://dictionary.cambridge.org/dictionary/english-vietnamese/text" TargetMode="External"/><Relationship Id="rId10" Type="http://schemas.openxmlformats.org/officeDocument/2006/relationships/hyperlink" Target="http://dictionary.cambridge.org/dictionary/english-vietnamese/school_1" TargetMode="External"/><Relationship Id="rId31" Type="http://schemas.openxmlformats.org/officeDocument/2006/relationships/hyperlink" Target="http://dictionary.cambridge.org/dictionary/english/along" TargetMode="External"/><Relationship Id="rId44" Type="http://schemas.openxmlformats.org/officeDocument/2006/relationships/hyperlink" Target="http://dictionary.cambridge.org/dictionary/english-vietnamese/indicate" TargetMode="External"/><Relationship Id="rId52" Type="http://schemas.openxmlformats.org/officeDocument/2006/relationships/hyperlink" Target="http://dictionary.cambridge.org/dictionary/english-vietnamese/prevent" TargetMode="External"/><Relationship Id="rId60" Type="http://schemas.openxmlformats.org/officeDocument/2006/relationships/hyperlink" Target="http://dictionary.cambridge.org/dictionary/english/repeat" TargetMode="External"/><Relationship Id="rId65" Type="http://schemas.openxmlformats.org/officeDocument/2006/relationships/hyperlink" Target="http://dictionary.cambridge.org/dictionary/english-vietnamese/smart_1" TargetMode="External"/><Relationship Id="rId73" Type="http://schemas.openxmlformats.org/officeDocument/2006/relationships/hyperlink" Target="http://dictionary.cambridge.org/dictionary/english-vietnamese/mall" TargetMode="External"/><Relationship Id="rId78" Type="http://schemas.openxmlformats.org/officeDocument/2006/relationships/hyperlink" Target="http://dictionary.cambridge.org/dictionary/english/weird" TargetMode="External"/><Relationship Id="rId81" Type="http://schemas.openxmlformats.org/officeDocument/2006/relationships/hyperlink" Target="http://dictionary.cambridge.org/dictionary/english/travel" TargetMode="External"/><Relationship Id="rId86" Type="http://schemas.openxmlformats.org/officeDocument/2006/relationships/hyperlink" Target="http://dictionary.cambridge.org/dictionary/english-vietnamese/gym" TargetMode="External"/><Relationship Id="rId94" Type="http://schemas.openxmlformats.org/officeDocument/2006/relationships/hyperlink" Target="http://dictionary.cambridge.org/dictionary/english-vietnamese/come" TargetMode="External"/><Relationship Id="rId4" Type="http://schemas.openxmlformats.org/officeDocument/2006/relationships/hyperlink" Target="http://dictionary.cambridge.org/dictionary/english-vietnamese/because" TargetMode="External"/><Relationship Id="rId9" Type="http://schemas.openxmlformats.org/officeDocument/2006/relationships/hyperlink" Target="http://dictionary.cambridge.org/dictionary/english/schoo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-vietnamese/this" TargetMode="External"/><Relationship Id="rId117" Type="http://schemas.openxmlformats.org/officeDocument/2006/relationships/hyperlink" Target="http://dictionary.cambridge.org/dictionary/english-vietnamese/multiple" TargetMode="External"/><Relationship Id="rId21" Type="http://schemas.openxmlformats.org/officeDocument/2006/relationships/hyperlink" Target="http://dictionary.cambridge.org/dictionary/english/our" TargetMode="External"/><Relationship Id="rId42" Type="http://schemas.openxmlformats.org/officeDocument/2006/relationships/hyperlink" Target="http://dictionary.cambridge.org/dictionary/english/question" TargetMode="External"/><Relationship Id="rId47" Type="http://schemas.openxmlformats.org/officeDocument/2006/relationships/hyperlink" Target="http://dictionary.cambridge.org/dictionary/english-vietnamese/all_1" TargetMode="External"/><Relationship Id="rId63" Type="http://schemas.openxmlformats.org/officeDocument/2006/relationships/hyperlink" Target="http://dictionary.cambridge.org/dictionary/english-vietnamese/up_1" TargetMode="External"/><Relationship Id="rId68" Type="http://schemas.openxmlformats.org/officeDocument/2006/relationships/hyperlink" Target="http://dictionary.cambridge.org/dictionary/english-vietnamese/close_1" TargetMode="External"/><Relationship Id="rId84" Type="http://schemas.openxmlformats.org/officeDocument/2006/relationships/hyperlink" Target="http://dictionary.cambridge.org/dictionary/english/instead" TargetMode="External"/><Relationship Id="rId89" Type="http://schemas.openxmlformats.org/officeDocument/2006/relationships/hyperlink" Target="http://dictionary.cambridge.org/dictionary/english-vietnamese/absolute?q=absolutely" TargetMode="External"/><Relationship Id="rId112" Type="http://schemas.openxmlformats.org/officeDocument/2006/relationships/hyperlink" Target="http://dictionary.cambridge.org/dictionary/english/being" TargetMode="External"/><Relationship Id="rId133" Type="http://schemas.openxmlformats.org/officeDocument/2006/relationships/hyperlink" Target="http://dictionary.cambridge.org/dictionary/english-vietnamese/absolute" TargetMode="External"/><Relationship Id="rId138" Type="http://schemas.openxmlformats.org/officeDocument/2006/relationships/hyperlink" Target="http://dictionary.cambridge.org/dictionary/english/nail" TargetMode="External"/><Relationship Id="rId16" Type="http://schemas.openxmlformats.org/officeDocument/2006/relationships/hyperlink" Target="http://dictionary.cambridge.org/dictionary/english-vietnamese/when_1" TargetMode="External"/><Relationship Id="rId107" Type="http://schemas.openxmlformats.org/officeDocument/2006/relationships/hyperlink" Target="http://dictionary.cambridge.org/dictionary/english/great?q=greatest" TargetMode="External"/><Relationship Id="rId11" Type="http://schemas.openxmlformats.org/officeDocument/2006/relationships/hyperlink" Target="http://dictionary.cambridge.org/dictionary/english/if" TargetMode="External"/><Relationship Id="rId32" Type="http://schemas.openxmlformats.org/officeDocument/2006/relationships/hyperlink" Target="http://dictionary.cambridge.org/dictionary/english/why" TargetMode="External"/><Relationship Id="rId37" Type="http://schemas.openxmlformats.org/officeDocument/2006/relationships/hyperlink" Target="http://dictionary.cambridge.org/dictionary/english-vietnamese/such" TargetMode="External"/><Relationship Id="rId53" Type="http://schemas.openxmlformats.org/officeDocument/2006/relationships/hyperlink" Target="http://dictionary.cambridge.org/dictionary/english-vietnamese/nothing" TargetMode="External"/><Relationship Id="rId58" Type="http://schemas.openxmlformats.org/officeDocument/2006/relationships/hyperlink" Target="http://dictionary.cambridge.org/dictionary/english/later" TargetMode="External"/><Relationship Id="rId74" Type="http://schemas.openxmlformats.org/officeDocument/2006/relationships/hyperlink" Target="http://dictionary.cambridge.org/dictionary/english/common" TargetMode="External"/><Relationship Id="rId79" Type="http://schemas.openxmlformats.org/officeDocument/2006/relationships/hyperlink" Target="http://dictionary.cambridge.org/dictionary/english-vietnamese/o-k?q=ok" TargetMode="External"/><Relationship Id="rId102" Type="http://schemas.openxmlformats.org/officeDocument/2006/relationships/hyperlink" Target="http://dictionary.cambridge.org/dictionary/english/twice" TargetMode="External"/><Relationship Id="rId123" Type="http://schemas.openxmlformats.org/officeDocument/2006/relationships/hyperlink" Target="http://dictionary.cambridge.org/dictionary/english-vietnamese/library" TargetMode="External"/><Relationship Id="rId128" Type="http://schemas.openxmlformats.org/officeDocument/2006/relationships/hyperlink" Target="http://dictionary.cambridge.org/dictionary/english/hello" TargetMode="External"/><Relationship Id="rId144" Type="http://schemas.openxmlformats.org/officeDocument/2006/relationships/hyperlink" Target="http://dictionary.cambridge.org/dictionary/english/timing" TargetMode="External"/><Relationship Id="rId149" Type="http://schemas.openxmlformats.org/officeDocument/2006/relationships/hyperlink" Target="http://dictionary.cambridge.org/dictionary/english-vietnamese/feminine?q=feminist" TargetMode="External"/><Relationship Id="rId5" Type="http://schemas.openxmlformats.org/officeDocument/2006/relationships/hyperlink" Target="http://dictionary.cambridge.org/dictionary/english/say" TargetMode="External"/><Relationship Id="rId90" Type="http://schemas.openxmlformats.org/officeDocument/2006/relationships/hyperlink" Target="http://dictionary.cambridge.org/dictionary/english/replace" TargetMode="External"/><Relationship Id="rId95" Type="http://schemas.openxmlformats.org/officeDocument/2006/relationships/hyperlink" Target="http://dictionary.cambridge.org/dictionary/english-vietnamese/one_1" TargetMode="External"/><Relationship Id="rId22" Type="http://schemas.openxmlformats.org/officeDocument/2006/relationships/hyperlink" Target="http://dictionary.cambridge.org/dictionary/english-vietnamese/our" TargetMode="External"/><Relationship Id="rId27" Type="http://schemas.openxmlformats.org/officeDocument/2006/relationships/hyperlink" Target="http://dictionary.cambridge.org/dictionary/english/only" TargetMode="External"/><Relationship Id="rId43" Type="http://schemas.openxmlformats.org/officeDocument/2006/relationships/hyperlink" Target="http://dictionary.cambridge.org/dictionary/english-vietnamese/question_1" TargetMode="External"/><Relationship Id="rId48" Type="http://schemas.openxmlformats.org/officeDocument/2006/relationships/hyperlink" Target="http://dictionary.cambridge.org/dictionary/english/both" TargetMode="External"/><Relationship Id="rId64" Type="http://schemas.openxmlformats.org/officeDocument/2006/relationships/hyperlink" Target="http://dictionary.cambridge.org/dictionary/english-vietnamese/choose" TargetMode="External"/><Relationship Id="rId69" Type="http://schemas.openxmlformats.org/officeDocument/2006/relationships/hyperlink" Target="http://dictionary.cambridge.org/dictionary/english-vietnamese/close_1" TargetMode="External"/><Relationship Id="rId113" Type="http://schemas.openxmlformats.org/officeDocument/2006/relationships/hyperlink" Target="http://dictionary.cambridge.org/dictionary/english-vietnamese/be_2?q=being" TargetMode="External"/><Relationship Id="rId118" Type="http://schemas.openxmlformats.org/officeDocument/2006/relationships/hyperlink" Target="http://dictionary.cambridge.org/dictionary/english/closely" TargetMode="External"/><Relationship Id="rId134" Type="http://schemas.openxmlformats.org/officeDocument/2006/relationships/hyperlink" Target="http://dictionary.cambridge.org/dictionary/english/submit" TargetMode="External"/><Relationship Id="rId139" Type="http://schemas.openxmlformats.org/officeDocument/2006/relationships/hyperlink" Target="http://dictionary.cambridge.org/dictionary/english-vietnamese/nail" TargetMode="External"/><Relationship Id="rId80" Type="http://schemas.openxmlformats.org/officeDocument/2006/relationships/hyperlink" Target="http://dictionary.cambridge.org/dictionary/english/mention" TargetMode="External"/><Relationship Id="rId85" Type="http://schemas.openxmlformats.org/officeDocument/2006/relationships/hyperlink" Target="http://dictionary.cambridge.org/dictionary/english-vietnamese/instead" TargetMode="External"/><Relationship Id="rId150" Type="http://schemas.openxmlformats.org/officeDocument/2006/relationships/hyperlink" Target="http://dictionary.cambridge.org/dictionary/english/annoy" TargetMode="External"/><Relationship Id="rId12" Type="http://schemas.openxmlformats.org/officeDocument/2006/relationships/hyperlink" Target="http://dictionary.cambridge.org/dictionary/english-vietnamese/if" TargetMode="External"/><Relationship Id="rId17" Type="http://schemas.openxmlformats.org/officeDocument/2006/relationships/hyperlink" Target="http://dictionary.cambridge.org/dictionary/english/other" TargetMode="External"/><Relationship Id="rId25" Type="http://schemas.openxmlformats.org/officeDocument/2006/relationships/hyperlink" Target="http://dictionary.cambridge.org/dictionary/english/these" TargetMode="External"/><Relationship Id="rId33" Type="http://schemas.openxmlformats.org/officeDocument/2006/relationships/hyperlink" Target="http://dictionary.cambridge.org/dictionary/english-vietnamese/why" TargetMode="External"/><Relationship Id="rId38" Type="http://schemas.openxmlformats.org/officeDocument/2006/relationships/hyperlink" Target="http://dictionary.cambridge.org/dictionary/english/again" TargetMode="External"/><Relationship Id="rId46" Type="http://schemas.openxmlformats.org/officeDocument/2006/relationships/hyperlink" Target="http://dictionary.cambridge.org/dictionary/english/all" TargetMode="External"/><Relationship Id="rId59" Type="http://schemas.openxmlformats.org/officeDocument/2006/relationships/hyperlink" Target="http://dictionary.cambridge.org/dictionary/english-vietnamese/late_1" TargetMode="External"/><Relationship Id="rId67" Type="http://schemas.openxmlformats.org/officeDocument/2006/relationships/hyperlink" Target="http://dictionary.cambridge.org/dictionary/english-vietnamese/point_1" TargetMode="External"/><Relationship Id="rId103" Type="http://schemas.openxmlformats.org/officeDocument/2006/relationships/hyperlink" Target="http://dictionary.cambridge.org/dictionary/english-vietnamese/twice" TargetMode="External"/><Relationship Id="rId108" Type="http://schemas.openxmlformats.org/officeDocument/2006/relationships/hyperlink" Target="http://dictionary.cambridge.org/dictionary/english/alone" TargetMode="External"/><Relationship Id="rId116" Type="http://schemas.openxmlformats.org/officeDocument/2006/relationships/hyperlink" Target="http://dictionary.cambridge.org/dictionary/english/multiple" TargetMode="External"/><Relationship Id="rId124" Type="http://schemas.openxmlformats.org/officeDocument/2006/relationships/hyperlink" Target="http://dictionary.cambridge.org/dictionary/english/self" TargetMode="External"/><Relationship Id="rId129" Type="http://schemas.openxmlformats.org/officeDocument/2006/relationships/hyperlink" Target="http://dictionary.cambridge.org/dictionary/english-vietnamese/hello" TargetMode="External"/><Relationship Id="rId137" Type="http://schemas.openxmlformats.org/officeDocument/2006/relationships/hyperlink" Target="http://dictionary.cambridge.org/dictionary/english-vietnamese/great_1?q=greatly" TargetMode="External"/><Relationship Id="rId20" Type="http://schemas.openxmlformats.org/officeDocument/2006/relationships/hyperlink" Target="http://dictionary.cambridge.org/dictionary/english-vietnamese/then" TargetMode="External"/><Relationship Id="rId41" Type="http://schemas.openxmlformats.org/officeDocument/2006/relationships/hyperlink" Target="http://dictionary.cambridge.org/dictionary/english-vietnamese/so" TargetMode="External"/><Relationship Id="rId54" Type="http://schemas.openxmlformats.org/officeDocument/2006/relationships/hyperlink" Target="http://dictionary.cambridge.org/dictionary/english/office" TargetMode="External"/><Relationship Id="rId62" Type="http://schemas.openxmlformats.org/officeDocument/2006/relationships/hyperlink" Target="http://dictionary.cambridge.org/dictionary/english/up" TargetMode="External"/><Relationship Id="rId70" Type="http://schemas.openxmlformats.org/officeDocument/2006/relationships/hyperlink" Target="http://dictionary.cambridge.org/dictionary/english/no" TargetMode="External"/><Relationship Id="rId75" Type="http://schemas.openxmlformats.org/officeDocument/2006/relationships/hyperlink" Target="http://dictionary.cambridge.org/dictionary/english-vietnamese/common" TargetMode="External"/><Relationship Id="rId83" Type="http://schemas.openxmlformats.org/officeDocument/2006/relationships/hyperlink" Target="http://dictionary.cambridge.org/dictionary/english-vietnamese/through_1?q=throughout" TargetMode="External"/><Relationship Id="rId88" Type="http://schemas.openxmlformats.org/officeDocument/2006/relationships/hyperlink" Target="http://dictionary.cambridge.org/dictionary/english/absolutely" TargetMode="External"/><Relationship Id="rId91" Type="http://schemas.openxmlformats.org/officeDocument/2006/relationships/hyperlink" Target="http://dictionary.cambridge.org/dictionary/english-vietnamese/replace" TargetMode="External"/><Relationship Id="rId96" Type="http://schemas.openxmlformats.org/officeDocument/2006/relationships/hyperlink" Target="http://dictionary.cambridge.org/dictionary/english/observe" TargetMode="External"/><Relationship Id="rId111" Type="http://schemas.openxmlformats.org/officeDocument/2006/relationships/hyperlink" Target="http://dictionary.cambridge.org/dictionary/english/ok?q=okay" TargetMode="External"/><Relationship Id="rId132" Type="http://schemas.openxmlformats.org/officeDocument/2006/relationships/hyperlink" Target="http://dictionary.cambridge.org/dictionary/english/absolute" TargetMode="External"/><Relationship Id="rId140" Type="http://schemas.openxmlformats.org/officeDocument/2006/relationships/hyperlink" Target="http://dictionary.cambridge.org/dictionary/english/hence" TargetMode="External"/><Relationship Id="rId145" Type="http://schemas.openxmlformats.org/officeDocument/2006/relationships/hyperlink" Target="http://dictionary.cambridge.org/dictionary/english-vietnamese/time_1?q=timing" TargetMode="External"/><Relationship Id="rId1" Type="http://schemas.openxmlformats.org/officeDocument/2006/relationships/hyperlink" Target="http://dictionary.cambridge.org/dictionary/english/you" TargetMode="External"/><Relationship Id="rId6" Type="http://schemas.openxmlformats.org/officeDocument/2006/relationships/hyperlink" Target="http://dictionary.cambridge.org/dictionary/english-vietnamese/say" TargetMode="External"/><Relationship Id="rId15" Type="http://schemas.openxmlformats.org/officeDocument/2006/relationships/hyperlink" Target="http://dictionary.cambridge.org/dictionary/english/when" TargetMode="External"/><Relationship Id="rId23" Type="http://schemas.openxmlformats.org/officeDocument/2006/relationships/hyperlink" Target="http://dictionary.cambridge.org/dictionary/english/more" TargetMode="External"/><Relationship Id="rId28" Type="http://schemas.openxmlformats.org/officeDocument/2006/relationships/hyperlink" Target="http://dictionary.cambridge.org/dictionary/english/call" TargetMode="External"/><Relationship Id="rId36" Type="http://schemas.openxmlformats.org/officeDocument/2006/relationships/hyperlink" Target="http://dictionary.cambridge.org/dictionary/english/such" TargetMode="External"/><Relationship Id="rId49" Type="http://schemas.openxmlformats.org/officeDocument/2006/relationships/hyperlink" Target="http://dictionary.cambridge.org/dictionary/english-vietnamese/both" TargetMode="External"/><Relationship Id="rId57" Type="http://schemas.openxmlformats.org/officeDocument/2006/relationships/hyperlink" Target="http://dictionary.cambridge.org/dictionary/english-vietnamese/party" TargetMode="External"/><Relationship Id="rId106" Type="http://schemas.openxmlformats.org/officeDocument/2006/relationships/hyperlink" Target="http://dictionary.cambridge.org/dictionary/english/great" TargetMode="External"/><Relationship Id="rId114" Type="http://schemas.openxmlformats.org/officeDocument/2006/relationships/hyperlink" Target="http://dictionary.cambridge.org/dictionary/english/anywhere" TargetMode="External"/><Relationship Id="rId119" Type="http://schemas.openxmlformats.org/officeDocument/2006/relationships/hyperlink" Target="http://dictionary.cambridge.org/dictionary/english-vietnamese/close_1?q=closely" TargetMode="External"/><Relationship Id="rId127" Type="http://schemas.openxmlformats.org/officeDocument/2006/relationships/hyperlink" Target="http://dictionary.cambridge.org/dictionary/english-vietnamese/tea" TargetMode="External"/><Relationship Id="rId10" Type="http://schemas.openxmlformats.org/officeDocument/2006/relationships/hyperlink" Target="http://dictionary.cambridge.org/dictionary/english-vietnamese/as_1" TargetMode="External"/><Relationship Id="rId31" Type="http://schemas.openxmlformats.org/officeDocument/2006/relationships/hyperlink" Target="http://dictionary.cambridge.org/dictionary/english-vietnamese/leave_1" TargetMode="External"/><Relationship Id="rId44" Type="http://schemas.openxmlformats.org/officeDocument/2006/relationships/hyperlink" Target="http://dictionary.cambridge.org/dictionary/english/bring" TargetMode="External"/><Relationship Id="rId52" Type="http://schemas.openxmlformats.org/officeDocument/2006/relationships/hyperlink" Target="http://dictionary.cambridge.org/dictionary/english/nothing" TargetMode="External"/><Relationship Id="rId60" Type="http://schemas.openxmlformats.org/officeDocument/2006/relationships/hyperlink" Target="http://dictionary.cambridge.org/dictionary/english/report" TargetMode="External"/><Relationship Id="rId65" Type="http://schemas.openxmlformats.org/officeDocument/2006/relationships/hyperlink" Target="http://dictionary.cambridge.org/dictionary/english-vietnamese/choose" TargetMode="External"/><Relationship Id="rId73" Type="http://schemas.openxmlformats.org/officeDocument/2006/relationships/hyperlink" Target="http://dictionary.cambridge.org/dictionary/english-vietnamese/note_1" TargetMode="External"/><Relationship Id="rId78" Type="http://schemas.openxmlformats.org/officeDocument/2006/relationships/hyperlink" Target="http://dictionary.cambridge.org/dictionary/english/ok?q=okay" TargetMode="External"/><Relationship Id="rId81" Type="http://schemas.openxmlformats.org/officeDocument/2006/relationships/hyperlink" Target="http://dictionary.cambridge.org/dictionary/english-vietnamese/mention" TargetMode="External"/><Relationship Id="rId86" Type="http://schemas.openxmlformats.org/officeDocument/2006/relationships/hyperlink" Target="http://dictionary.cambridge.org/dictionary/english/whom" TargetMode="External"/><Relationship Id="rId94" Type="http://schemas.openxmlformats.org/officeDocument/2006/relationships/hyperlink" Target="http://dictionary.cambridge.org/dictionary/english/once" TargetMode="External"/><Relationship Id="rId99" Type="http://schemas.openxmlformats.org/officeDocument/2006/relationships/hyperlink" Target="http://dictionary.cambridge.org/dictionary/english-vietnamese/sample" TargetMode="External"/><Relationship Id="rId101" Type="http://schemas.openxmlformats.org/officeDocument/2006/relationships/hyperlink" Target="http://dictionary.cambridge.org/dictionary/english-vietnamese/female" TargetMode="External"/><Relationship Id="rId122" Type="http://schemas.openxmlformats.org/officeDocument/2006/relationships/hyperlink" Target="http://dictionary.cambridge.org/dictionary/english/library" TargetMode="External"/><Relationship Id="rId130" Type="http://schemas.openxmlformats.org/officeDocument/2006/relationships/hyperlink" Target="http://dictionary.cambridge.org/dictionary/english/observer" TargetMode="External"/><Relationship Id="rId135" Type="http://schemas.openxmlformats.org/officeDocument/2006/relationships/hyperlink" Target="http://dictionary.cambridge.org/dictionary/english-vietnamese/submit" TargetMode="External"/><Relationship Id="rId143" Type="http://schemas.openxmlformats.org/officeDocument/2006/relationships/hyperlink" Target="http://dictionary.cambridge.org/dictionary/english-vietnamese/replace?q=replacement" TargetMode="External"/><Relationship Id="rId148" Type="http://schemas.openxmlformats.org/officeDocument/2006/relationships/hyperlink" Target="http://dictionary.cambridge.org/dictionary/english/feminist" TargetMode="External"/><Relationship Id="rId151" Type="http://schemas.openxmlformats.org/officeDocument/2006/relationships/hyperlink" Target="http://dictionary.cambridge.org/dictionary/english-vietnamese/annoy" TargetMode="External"/><Relationship Id="rId4" Type="http://schemas.openxmlformats.org/officeDocument/2006/relationships/hyperlink" Target="http://dictionary.cambridge.org/dictionary/english-vietnamese/he" TargetMode="External"/><Relationship Id="rId9" Type="http://schemas.openxmlformats.org/officeDocument/2006/relationships/hyperlink" Target="http://dictionary.cambridge.org/dictionary/english/as" TargetMode="External"/><Relationship Id="rId13" Type="http://schemas.openxmlformats.org/officeDocument/2006/relationships/hyperlink" Target="http://dictionary.cambridge.org/dictionary/english/time" TargetMode="External"/><Relationship Id="rId18" Type="http://schemas.openxmlformats.org/officeDocument/2006/relationships/hyperlink" Target="http://dictionary.cambridge.org/dictionary/english-vietnamese/other" TargetMode="External"/><Relationship Id="rId39" Type="http://schemas.openxmlformats.org/officeDocument/2006/relationships/hyperlink" Target="http://dictionary.cambridge.org/dictionary/english-vietnamese/again" TargetMode="External"/><Relationship Id="rId109" Type="http://schemas.openxmlformats.org/officeDocument/2006/relationships/hyperlink" Target="http://dictionary.cambridge.org/dictionary/english-vietnamese/alone" TargetMode="External"/><Relationship Id="rId34" Type="http://schemas.openxmlformats.org/officeDocument/2006/relationships/hyperlink" Target="http://dictionary.cambridge.org/dictionary/english/great" TargetMode="External"/><Relationship Id="rId50" Type="http://schemas.openxmlformats.org/officeDocument/2006/relationships/hyperlink" Target="http://dictionary.cambridge.org/dictionary/english/later" TargetMode="External"/><Relationship Id="rId55" Type="http://schemas.openxmlformats.org/officeDocument/2006/relationships/hyperlink" Target="http://dictionary.cambridge.org/dictionary/english-vietnamese/office" TargetMode="External"/><Relationship Id="rId76" Type="http://schemas.openxmlformats.org/officeDocument/2006/relationships/hyperlink" Target="http://dictionary.cambridge.org/dictionary/english/professor" TargetMode="External"/><Relationship Id="rId97" Type="http://schemas.openxmlformats.org/officeDocument/2006/relationships/hyperlink" Target="http://dictionary.cambridge.org/dictionary/english-vietnamese/observe" TargetMode="External"/><Relationship Id="rId104" Type="http://schemas.openxmlformats.org/officeDocument/2006/relationships/hyperlink" Target="http://dictionary.cambridge.org/dictionary/english/male" TargetMode="External"/><Relationship Id="rId120" Type="http://schemas.openxmlformats.org/officeDocument/2006/relationships/hyperlink" Target="http://dictionary.cambridge.org/dictionary/english/observation" TargetMode="External"/><Relationship Id="rId125" Type="http://schemas.openxmlformats.org/officeDocument/2006/relationships/hyperlink" Target="http://dictionary.cambridge.org/dictionary/english-vietnamese/self_1" TargetMode="External"/><Relationship Id="rId141" Type="http://schemas.openxmlformats.org/officeDocument/2006/relationships/hyperlink" Target="http://dictionary.cambridge.org/dictionary/english-vietnamese/hence" TargetMode="External"/><Relationship Id="rId146" Type="http://schemas.openxmlformats.org/officeDocument/2006/relationships/hyperlink" Target="http://dictionary.cambridge.org/dictionary/english/close?q=closest" TargetMode="External"/><Relationship Id="rId7" Type="http://schemas.openxmlformats.org/officeDocument/2006/relationships/hyperlink" Target="http://dictionary.cambridge.org/dictionary/english/she" TargetMode="External"/><Relationship Id="rId71" Type="http://schemas.openxmlformats.org/officeDocument/2006/relationships/hyperlink" Target="http://dictionary.cambridge.org/dictionary/english-vietnamese/no_2" TargetMode="External"/><Relationship Id="rId92" Type="http://schemas.openxmlformats.org/officeDocument/2006/relationships/hyperlink" Target="http://dictionary.cambridge.org/dictionary/english/by" TargetMode="External"/><Relationship Id="rId2" Type="http://schemas.openxmlformats.org/officeDocument/2006/relationships/hyperlink" Target="http://dictionary.cambridge.org/dictionary/english-vietnamese/you" TargetMode="External"/><Relationship Id="rId29" Type="http://schemas.openxmlformats.org/officeDocument/2006/relationships/hyperlink" Target="http://dictionary.cambridge.org/dictionary/english-vietnamese/call_1" TargetMode="External"/><Relationship Id="rId24" Type="http://schemas.openxmlformats.org/officeDocument/2006/relationships/hyperlink" Target="http://dictionary.cambridge.org/dictionary/english-vietnamese/more_1" TargetMode="External"/><Relationship Id="rId40" Type="http://schemas.openxmlformats.org/officeDocument/2006/relationships/hyperlink" Target="http://dictionary.cambridge.org/dictionary/english/so" TargetMode="External"/><Relationship Id="rId45" Type="http://schemas.openxmlformats.org/officeDocument/2006/relationships/hyperlink" Target="http://dictionary.cambridge.org/dictionary/english-vietnamese/bring" TargetMode="External"/><Relationship Id="rId66" Type="http://schemas.openxmlformats.org/officeDocument/2006/relationships/hyperlink" Target="http://dictionary.cambridge.org/dictionary/english/point" TargetMode="External"/><Relationship Id="rId87" Type="http://schemas.openxmlformats.org/officeDocument/2006/relationships/hyperlink" Target="http://dictionary.cambridge.org/dictionary/english-vietnamese/who_1?q=whom" TargetMode="External"/><Relationship Id="rId110" Type="http://schemas.openxmlformats.org/officeDocument/2006/relationships/hyperlink" Target="http://dictionary.cambridge.org/dictionary/english/ok?q=okay" TargetMode="External"/><Relationship Id="rId115" Type="http://schemas.openxmlformats.org/officeDocument/2006/relationships/hyperlink" Target="http://dictionary.cambridge.org/dictionary/english-vietnamese/any?q=anywhere" TargetMode="External"/><Relationship Id="rId131" Type="http://schemas.openxmlformats.org/officeDocument/2006/relationships/hyperlink" Target="http://dictionary.cambridge.org/dictionary/english-vietnamese/observe?q=observer" TargetMode="External"/><Relationship Id="rId136" Type="http://schemas.openxmlformats.org/officeDocument/2006/relationships/hyperlink" Target="http://dictionary.cambridge.org/dictionary/english/greatly" TargetMode="External"/><Relationship Id="rId61" Type="http://schemas.openxmlformats.org/officeDocument/2006/relationships/hyperlink" Target="http://dictionary.cambridge.org/dictionary/english-vietnamese/report_1" TargetMode="External"/><Relationship Id="rId82" Type="http://schemas.openxmlformats.org/officeDocument/2006/relationships/hyperlink" Target="http://dictionary.cambridge.org/dictionary/english/throughout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dictionary.cambridge.org/dictionary/english/then" TargetMode="External"/><Relationship Id="rId14" Type="http://schemas.openxmlformats.org/officeDocument/2006/relationships/hyperlink" Target="http://dictionary.cambridge.org/dictionary/english-vietnamese/time_1" TargetMode="External"/><Relationship Id="rId30" Type="http://schemas.openxmlformats.org/officeDocument/2006/relationships/hyperlink" Target="http://dictionary.cambridge.org/dictionary/english/leave" TargetMode="External"/><Relationship Id="rId35" Type="http://schemas.openxmlformats.org/officeDocument/2006/relationships/hyperlink" Target="http://dictionary.cambridge.org/dictionary/english-vietnamese/great_1" TargetMode="External"/><Relationship Id="rId56" Type="http://schemas.openxmlformats.org/officeDocument/2006/relationships/hyperlink" Target="http://dictionary.cambridge.org/dictionary/english/party" TargetMode="External"/><Relationship Id="rId77" Type="http://schemas.openxmlformats.org/officeDocument/2006/relationships/hyperlink" Target="http://dictionary.cambridge.org/dictionary/english-vietnamese/professor" TargetMode="External"/><Relationship Id="rId100" Type="http://schemas.openxmlformats.org/officeDocument/2006/relationships/hyperlink" Target="http://dictionary.cambridge.org/dictionary/english/female" TargetMode="External"/><Relationship Id="rId105" Type="http://schemas.openxmlformats.org/officeDocument/2006/relationships/hyperlink" Target="http://dictionary.cambridge.org/dictionary/english-vietnamese/male" TargetMode="External"/><Relationship Id="rId126" Type="http://schemas.openxmlformats.org/officeDocument/2006/relationships/hyperlink" Target="http://dictionary.cambridge.org/dictionary/english/tea" TargetMode="External"/><Relationship Id="rId147" Type="http://schemas.openxmlformats.org/officeDocument/2006/relationships/hyperlink" Target="http://dictionary.cambridge.org/dictionary/english-vietnamese/closet" TargetMode="External"/><Relationship Id="rId8" Type="http://schemas.openxmlformats.org/officeDocument/2006/relationships/hyperlink" Target="http://dictionary.cambridge.org/dictionary/english-vietnamese/she" TargetMode="External"/><Relationship Id="rId51" Type="http://schemas.openxmlformats.org/officeDocument/2006/relationships/hyperlink" Target="http://dictionary.cambridge.org/dictionary/english-vietnamese/late_1?q=later" TargetMode="External"/><Relationship Id="rId72" Type="http://schemas.openxmlformats.org/officeDocument/2006/relationships/hyperlink" Target="http://dictionary.cambridge.org/dictionary/english/note" TargetMode="External"/><Relationship Id="rId93" Type="http://schemas.openxmlformats.org/officeDocument/2006/relationships/hyperlink" Target="http://dictionary.cambridge.org/dictionary/english-vietnamese/by_1" TargetMode="External"/><Relationship Id="rId98" Type="http://schemas.openxmlformats.org/officeDocument/2006/relationships/hyperlink" Target="http://dictionary.cambridge.org/dictionary/english/sample" TargetMode="External"/><Relationship Id="rId121" Type="http://schemas.openxmlformats.org/officeDocument/2006/relationships/hyperlink" Target="http://dictionary.cambridge.org/dictionary/english-vietnamese/observe?q=observation" TargetMode="External"/><Relationship Id="rId142" Type="http://schemas.openxmlformats.org/officeDocument/2006/relationships/hyperlink" Target="http://dictionary.cambridge.org/dictionary/english/replacement" TargetMode="External"/><Relationship Id="rId3" Type="http://schemas.openxmlformats.org/officeDocument/2006/relationships/hyperlink" Target="http://dictionary.cambridge.org/dictionary/english/h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animal" TargetMode="External"/><Relationship Id="rId18" Type="http://schemas.openxmlformats.org/officeDocument/2006/relationships/hyperlink" Target="http://dictionary.cambridge.org/dictionary/english-vietnamese/cold_1" TargetMode="External"/><Relationship Id="rId26" Type="http://schemas.openxmlformats.org/officeDocument/2006/relationships/hyperlink" Target="http://dictionary.cambridge.org/dictionary/english-vietnamese/obvious?q=obvious" TargetMode="External"/><Relationship Id="rId39" Type="http://schemas.openxmlformats.org/officeDocument/2006/relationships/hyperlink" Target="http://dictionary.cambridge.org/dictionary/english/borrow" TargetMode="External"/><Relationship Id="rId21" Type="http://schemas.openxmlformats.org/officeDocument/2006/relationships/hyperlink" Target="http://dictionary.cambridge.org/dictionary/english/warm" TargetMode="External"/><Relationship Id="rId34" Type="http://schemas.openxmlformats.org/officeDocument/2006/relationships/hyperlink" Target="http://dictionary.cambridge.org/dictionary/english-vietnamese/love_1?q=lover" TargetMode="External"/><Relationship Id="rId42" Type="http://schemas.openxmlformats.org/officeDocument/2006/relationships/hyperlink" Target="http://dictionary.cambridge.org/dictionary/english-vietnamese/extract_1" TargetMode="External"/><Relationship Id="rId47" Type="http://schemas.openxmlformats.org/officeDocument/2006/relationships/hyperlink" Target="http://dictionary.cambridge.org/dictionary/english/afterward" TargetMode="External"/><Relationship Id="rId50" Type="http://schemas.openxmlformats.org/officeDocument/2006/relationships/hyperlink" Target="http://dictionary.cambridge.org/dictionary/english-vietnamese/cute" TargetMode="External"/><Relationship Id="rId55" Type="http://schemas.openxmlformats.org/officeDocument/2006/relationships/hyperlink" Target="http://dictionary.cambridge.org/dictionary/english/warmth" TargetMode="External"/><Relationship Id="rId7" Type="http://schemas.openxmlformats.org/officeDocument/2006/relationships/hyperlink" Target="http://dictionary.cambridge.org/dictionary/english/choice" TargetMode="External"/><Relationship Id="rId12" Type="http://schemas.openxmlformats.org/officeDocument/2006/relationships/hyperlink" Target="http://dictionary.cambridge.org/dictionary/english-vietnamese/poor" TargetMode="External"/><Relationship Id="rId17" Type="http://schemas.openxmlformats.org/officeDocument/2006/relationships/hyperlink" Target="http://dictionary.cambridge.org/dictionary/english/cold" TargetMode="External"/><Relationship Id="rId25" Type="http://schemas.openxmlformats.org/officeDocument/2006/relationships/hyperlink" Target="http://dictionary.cambridge.org/dictionary/english/obvious" TargetMode="External"/><Relationship Id="rId33" Type="http://schemas.openxmlformats.org/officeDocument/2006/relationships/hyperlink" Target="http://dictionary.cambridge.org/dictionary/english/lover" TargetMode="External"/><Relationship Id="rId38" Type="http://schemas.openxmlformats.org/officeDocument/2006/relationships/hyperlink" Target="http://dictionary.cambridge.org/dictionary/english-vietnamese/garage" TargetMode="External"/><Relationship Id="rId46" Type="http://schemas.openxmlformats.org/officeDocument/2006/relationships/hyperlink" Target="http://dictionary.cambridge.org/dictionary/english-vietnamese/cancel" TargetMode="External"/><Relationship Id="rId59" Type="http://schemas.openxmlformats.org/officeDocument/2006/relationships/hyperlink" Target="http://dictionary.cambridge.org/dictionary/english/demeaning" TargetMode="External"/><Relationship Id="rId2" Type="http://schemas.openxmlformats.org/officeDocument/2006/relationships/hyperlink" Target="http://dictionary.cambridge.org/dictionary/english-vietnamese/although" TargetMode="External"/><Relationship Id="rId16" Type="http://schemas.openxmlformats.org/officeDocument/2006/relationships/hyperlink" Target="http://dictionary.cambridge.org/dictionary/english-vietnamese/accept" TargetMode="External"/><Relationship Id="rId20" Type="http://schemas.openxmlformats.org/officeDocument/2006/relationships/hyperlink" Target="http://dictionary.cambridge.org/dictionary/english-vietnamese/obvious?q=obviously" TargetMode="External"/><Relationship Id="rId29" Type="http://schemas.openxmlformats.org/officeDocument/2006/relationships/hyperlink" Target="http://dictionary.cambridge.org/dictionary/english/widely" TargetMode="External"/><Relationship Id="rId41" Type="http://schemas.openxmlformats.org/officeDocument/2006/relationships/hyperlink" Target="http://dictionary.cambridge.org/dictionary/english/exact" TargetMode="External"/><Relationship Id="rId54" Type="http://schemas.openxmlformats.org/officeDocument/2006/relationships/hyperlink" Target="http://dictionary.cambridge.org/dictionary/english-vietnamese/rain_1" TargetMode="External"/><Relationship Id="rId1" Type="http://schemas.openxmlformats.org/officeDocument/2006/relationships/hyperlink" Target="http://dictionary.cambridge.org/dictionary/english/although" TargetMode="External"/><Relationship Id="rId6" Type="http://schemas.openxmlformats.org/officeDocument/2006/relationships/hyperlink" Target="http://dictionary.cambridge.org/dictionary/english-vietnamese/baby" TargetMode="External"/><Relationship Id="rId11" Type="http://schemas.openxmlformats.org/officeDocument/2006/relationships/hyperlink" Target="http://dictionary.cambridge.org/dictionary/english/poor" TargetMode="External"/><Relationship Id="rId24" Type="http://schemas.openxmlformats.org/officeDocument/2006/relationships/hyperlink" Target="http://dictionary.cambridge.org/dictionary/english-vietnamese/engine" TargetMode="External"/><Relationship Id="rId32" Type="http://schemas.openxmlformats.org/officeDocument/2006/relationships/hyperlink" Target="http://dictionary.cambridge.org/dictionary/english-vietnamese/heavy?q=heavily" TargetMode="External"/><Relationship Id="rId37" Type="http://schemas.openxmlformats.org/officeDocument/2006/relationships/hyperlink" Target="http://dictionary.cambridge.org/dictionary/english/garage" TargetMode="External"/><Relationship Id="rId40" Type="http://schemas.openxmlformats.org/officeDocument/2006/relationships/hyperlink" Target="http://dictionary.cambridge.org/dictionary/english-vietnamese/borrow" TargetMode="External"/><Relationship Id="rId45" Type="http://schemas.openxmlformats.org/officeDocument/2006/relationships/hyperlink" Target="http://dictionary.cambridge.org/dictionary/english/cancel" TargetMode="External"/><Relationship Id="rId53" Type="http://schemas.openxmlformats.org/officeDocument/2006/relationships/hyperlink" Target="http://dictionary.cambridge.org/dictionary/english/rain" TargetMode="External"/><Relationship Id="rId58" Type="http://schemas.openxmlformats.org/officeDocument/2006/relationships/hyperlink" Target="http://dictionary.cambridge.org/dictionary/english-vietnamese/sweat_1?q=sweater" TargetMode="External"/><Relationship Id="rId5" Type="http://schemas.openxmlformats.org/officeDocument/2006/relationships/hyperlink" Target="http://dictionary.cambridge.org/dictionary/english/baby" TargetMode="External"/><Relationship Id="rId15" Type="http://schemas.openxmlformats.org/officeDocument/2006/relationships/hyperlink" Target="http://dictionary.cambridge.org/dictionary/english/accept" TargetMode="External"/><Relationship Id="rId23" Type="http://schemas.openxmlformats.org/officeDocument/2006/relationships/hyperlink" Target="http://dictionary.cambridge.org/dictionary/english/engine" TargetMode="External"/><Relationship Id="rId28" Type="http://schemas.openxmlformats.org/officeDocument/2006/relationships/hyperlink" Target="http://dictionary.cambridge.org/dictionary/english-vietnamese/gender" TargetMode="External"/><Relationship Id="rId36" Type="http://schemas.openxmlformats.org/officeDocument/2006/relationships/hyperlink" Target="http://dictionary.cambridge.org/dictionary/english-vietnamese/unknowingly?q=unknown" TargetMode="External"/><Relationship Id="rId49" Type="http://schemas.openxmlformats.org/officeDocument/2006/relationships/hyperlink" Target="http://dictionary.cambridge.org/dictionary/english/cute" TargetMode="External"/><Relationship Id="rId57" Type="http://schemas.openxmlformats.org/officeDocument/2006/relationships/hyperlink" Target="http://dictionary.cambridge.org/dictionary/english/sweater" TargetMode="External"/><Relationship Id="rId10" Type="http://schemas.openxmlformats.org/officeDocument/2006/relationships/hyperlink" Target="http://dictionary.cambridge.org/dictionary/english-vietnamese/bed_2" TargetMode="External"/><Relationship Id="rId19" Type="http://schemas.openxmlformats.org/officeDocument/2006/relationships/hyperlink" Target="http://dictionary.cambridge.org/dictionary/english/obviously" TargetMode="External"/><Relationship Id="rId31" Type="http://schemas.openxmlformats.org/officeDocument/2006/relationships/hyperlink" Target="http://dictionary.cambridge.org/dictionary/english/heavily" TargetMode="External"/><Relationship Id="rId44" Type="http://schemas.openxmlformats.org/officeDocument/2006/relationships/hyperlink" Target="http://dictionary.cambridge.org/dictionary/english-vietnamese/accept?q=acceptance" TargetMode="External"/><Relationship Id="rId52" Type="http://schemas.openxmlformats.org/officeDocument/2006/relationships/hyperlink" Target="http://dictionary.cambridge.org/dictionary/english-vietnamese/know" TargetMode="External"/><Relationship Id="rId60" Type="http://schemas.openxmlformats.org/officeDocument/2006/relationships/hyperlink" Target="http://dictionary.cambridge.org/dictionary/english/demean" TargetMode="External"/><Relationship Id="rId4" Type="http://schemas.openxmlformats.org/officeDocument/2006/relationships/hyperlink" Target="http://dictionary.cambridge.org/dictionary/english-vietnamese/mind_1" TargetMode="External"/><Relationship Id="rId9" Type="http://schemas.openxmlformats.org/officeDocument/2006/relationships/hyperlink" Target="http://dictionary.cambridge.org/dictionary/english/bed" TargetMode="External"/><Relationship Id="rId14" Type="http://schemas.openxmlformats.org/officeDocument/2006/relationships/hyperlink" Target="http://dictionary.cambridge.org/dictionary/english-vietnamese/animal" TargetMode="External"/><Relationship Id="rId22" Type="http://schemas.openxmlformats.org/officeDocument/2006/relationships/hyperlink" Target="http://dictionary.cambridge.org/dictionary/english-vietnamese/warm_1" TargetMode="External"/><Relationship Id="rId27" Type="http://schemas.openxmlformats.org/officeDocument/2006/relationships/hyperlink" Target="http://dictionary.cambridge.org/dictionary/english/gender" TargetMode="External"/><Relationship Id="rId30" Type="http://schemas.openxmlformats.org/officeDocument/2006/relationships/hyperlink" Target="http://dictionary.cambridge.org/dictionary/english-vietnamese/wide?q=widely" TargetMode="External"/><Relationship Id="rId35" Type="http://schemas.openxmlformats.org/officeDocument/2006/relationships/hyperlink" Target="http://dictionary.cambridge.org/dictionary/english/unknown" TargetMode="External"/><Relationship Id="rId43" Type="http://schemas.openxmlformats.org/officeDocument/2006/relationships/hyperlink" Target="http://dictionary.cambridge.org/dictionary/english/acceptance" TargetMode="External"/><Relationship Id="rId48" Type="http://schemas.openxmlformats.org/officeDocument/2006/relationships/hyperlink" Target="http://dictionary.cambridge.org/dictionary/english/afterwards" TargetMode="External"/><Relationship Id="rId56" Type="http://schemas.openxmlformats.org/officeDocument/2006/relationships/hyperlink" Target="http://dictionary.cambridge.org/dictionary/english-vietnamese/warm_1?q=warmth" TargetMode="External"/><Relationship Id="rId8" Type="http://schemas.openxmlformats.org/officeDocument/2006/relationships/hyperlink" Target="http://dictionary.cambridge.org/dictionary/english-vietnamese/choice" TargetMode="External"/><Relationship Id="rId51" Type="http://schemas.openxmlformats.org/officeDocument/2006/relationships/hyperlink" Target="http://dictionary.cambridge.org/dictionary/english/known" TargetMode="External"/><Relationship Id="rId3" Type="http://schemas.openxmlformats.org/officeDocument/2006/relationships/hyperlink" Target="http://dictionary.cambridge.org/dictionary/english/mind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-vietnamese/experience" TargetMode="External"/><Relationship Id="rId18" Type="http://schemas.openxmlformats.org/officeDocument/2006/relationships/hyperlink" Target="http://dictionary.cambridge.org/dictionary/english/pass" TargetMode="External"/><Relationship Id="rId26" Type="http://schemas.openxmlformats.org/officeDocument/2006/relationships/hyperlink" Target="http://dictionary.cambridge.org/dictionary/english/window" TargetMode="External"/><Relationship Id="rId39" Type="http://schemas.openxmlformats.org/officeDocument/2006/relationships/hyperlink" Target="http://dictionary.cambridge.org/dictionary/english-vietnamese/tradition?q=traditional" TargetMode="External"/><Relationship Id="rId21" Type="http://schemas.openxmlformats.org/officeDocument/2006/relationships/hyperlink" Target="http://dictionary.cambridge.org/dictionary/english-vietnamese/whose" TargetMode="External"/><Relationship Id="rId34" Type="http://schemas.openxmlformats.org/officeDocument/2006/relationships/hyperlink" Target="http://dictionary.cambridge.org/dictionary/english/miss" TargetMode="External"/><Relationship Id="rId42" Type="http://schemas.openxmlformats.org/officeDocument/2006/relationships/hyperlink" Target="http://dictionary.cambridge.org/dictionary/english/sea" TargetMode="External"/><Relationship Id="rId47" Type="http://schemas.openxmlformats.org/officeDocument/2006/relationships/hyperlink" Target="http://dictionary.cambridge.org/dictionary/english-vietnamese/suppose" TargetMode="External"/><Relationship Id="rId50" Type="http://schemas.openxmlformats.org/officeDocument/2006/relationships/hyperlink" Target="http://dictionary.cambridge.org/dictionary/english/ride" TargetMode="External"/><Relationship Id="rId55" Type="http://schemas.openxmlformats.org/officeDocument/2006/relationships/hyperlink" Target="http://dictionary.cambridge.org/dictionary/english-vietnamese/hall" TargetMode="External"/><Relationship Id="rId63" Type="http://schemas.openxmlformats.org/officeDocument/2006/relationships/hyperlink" Target="http://dictionary.cambridge.org/dictionary/english-vietnamese/abandon" TargetMode="External"/><Relationship Id="rId68" Type="http://schemas.openxmlformats.org/officeDocument/2006/relationships/hyperlink" Target="http://dictionary.cambridge.org/dictionary/english/wooden" TargetMode="External"/><Relationship Id="rId76" Type="http://schemas.openxmlformats.org/officeDocument/2006/relationships/hyperlink" Target="http://dictionary.cambridge.org/dictionary/english/close" TargetMode="External"/><Relationship Id="rId84" Type="http://schemas.openxmlformats.org/officeDocument/2006/relationships/hyperlink" Target="http://dictionary.cambridge.org/dictionary/english-vietnamese/tradition?q=traditionally" TargetMode="External"/><Relationship Id="rId89" Type="http://schemas.openxmlformats.org/officeDocument/2006/relationships/hyperlink" Target="http://dictionary.cambridge.org/dictionary/english/thrilling" TargetMode="External"/><Relationship Id="rId7" Type="http://schemas.openxmlformats.org/officeDocument/2006/relationships/hyperlink" Target="http://dictionary.cambridge.org/dictionary/english-vietnamese/power" TargetMode="External"/><Relationship Id="rId71" Type="http://schemas.openxmlformats.org/officeDocument/2006/relationships/hyperlink" Target="http://dictionary.cambridge.org/dictionary/english-vietnamese/excite?q=exciting" TargetMode="External"/><Relationship Id="rId92" Type="http://schemas.openxmlformats.org/officeDocument/2006/relationships/hyperlink" Target="http://dictionary.cambridge.org/dictionary/english-vietnamese/catamaran" TargetMode="External"/><Relationship Id="rId2" Type="http://schemas.openxmlformats.org/officeDocument/2006/relationships/hyperlink" Target="http://dictionary.cambridge.org/dictionary/english/under" TargetMode="External"/><Relationship Id="rId16" Type="http://schemas.openxmlformats.org/officeDocument/2006/relationships/hyperlink" Target="http://dictionary.cambridge.org/dictionary/english/field" TargetMode="External"/><Relationship Id="rId29" Type="http://schemas.openxmlformats.org/officeDocument/2006/relationships/hyperlink" Target="http://dictionary.cambridge.org/dictionary/english-vietnamese/outside_1" TargetMode="External"/><Relationship Id="rId11" Type="http://schemas.openxmlformats.org/officeDocument/2006/relationships/hyperlink" Target="http://dictionary.cambridge.org/dictionary/english-vietnamese/guy" TargetMode="External"/><Relationship Id="rId24" Type="http://schemas.openxmlformats.org/officeDocument/2006/relationships/hyperlink" Target="http://dictionary.cambridge.org/dictionary/english/hair" TargetMode="External"/><Relationship Id="rId32" Type="http://schemas.openxmlformats.org/officeDocument/2006/relationships/hyperlink" Target="http://dictionary.cambridge.org/dictionary/english/skill" TargetMode="External"/><Relationship Id="rId37" Type="http://schemas.openxmlformats.org/officeDocument/2006/relationships/hyperlink" Target="http://dictionary.cambridge.org/dictionary/english-vietnamese/discuss" TargetMode="External"/><Relationship Id="rId40" Type="http://schemas.openxmlformats.org/officeDocument/2006/relationships/hyperlink" Target="http://dictionary.cambridge.org/dictionary/english/discover" TargetMode="External"/><Relationship Id="rId45" Type="http://schemas.openxmlformats.org/officeDocument/2006/relationships/hyperlink" Target="http://dictionary.cambridge.org/dictionary/english-vietnamese/interest_1?q=interesting" TargetMode="External"/><Relationship Id="rId53" Type="http://schemas.openxmlformats.org/officeDocument/2006/relationships/hyperlink" Target="http://dictionary.cambridge.org/dictionary/english-vietnamese/slight?q=slightly" TargetMode="External"/><Relationship Id="rId58" Type="http://schemas.openxmlformats.org/officeDocument/2006/relationships/hyperlink" Target="http://dictionary.cambridge.org/dictionary/english/explanation" TargetMode="External"/><Relationship Id="rId66" Type="http://schemas.openxmlformats.org/officeDocument/2006/relationships/hyperlink" Target="http://dictionary.cambridge.org/dictionary/english/mine" TargetMode="External"/><Relationship Id="rId74" Type="http://schemas.openxmlformats.org/officeDocument/2006/relationships/hyperlink" Target="http://dictionary.cambridge.org/dictionary/english/shade" TargetMode="External"/><Relationship Id="rId79" Type="http://schemas.openxmlformats.org/officeDocument/2006/relationships/hyperlink" Target="http://dictionary.cambridge.org/dictionary/english-vietnamese/maintain?q=maintenance" TargetMode="External"/><Relationship Id="rId87" Type="http://schemas.openxmlformats.org/officeDocument/2006/relationships/hyperlink" Target="http://dictionary.cambridge.org/dictionary/english/skilled" TargetMode="External"/><Relationship Id="rId5" Type="http://schemas.openxmlformats.org/officeDocument/2006/relationships/hyperlink" Target="http://dictionary.cambridge.org/dictionary/english-vietnamese/little_1" TargetMode="External"/><Relationship Id="rId61" Type="http://schemas.openxmlformats.org/officeDocument/2006/relationships/hyperlink" Target="http://dictionary.cambridge.org/dictionary/english-vietnamese/excel?q=excellent" TargetMode="External"/><Relationship Id="rId82" Type="http://schemas.openxmlformats.org/officeDocument/2006/relationships/hyperlink" Target="http://dictionary.cambridge.org/dictionary/english-vietnamese/miss_2?q=missing" TargetMode="External"/><Relationship Id="rId90" Type="http://schemas.openxmlformats.org/officeDocument/2006/relationships/hyperlink" Target="http://dictionary.cambridge.org/dictionary/english-vietnamese/thrill_1?q=thrilling" TargetMode="External"/><Relationship Id="rId19" Type="http://schemas.openxmlformats.org/officeDocument/2006/relationships/hyperlink" Target="http://dictionary.cambridge.org/dictionary/english-vietnamese/pass_1" TargetMode="External"/><Relationship Id="rId14" Type="http://schemas.openxmlformats.org/officeDocument/2006/relationships/hyperlink" Target="http://dictionary.cambridge.org/dictionary/english/class" TargetMode="External"/><Relationship Id="rId22" Type="http://schemas.openxmlformats.org/officeDocument/2006/relationships/hyperlink" Target="http://dictionary.cambridge.org/dictionary/english/piece" TargetMode="External"/><Relationship Id="rId27" Type="http://schemas.openxmlformats.org/officeDocument/2006/relationships/hyperlink" Target="http://dictionary.cambridge.org/dictionary/english-vietnamese/window" TargetMode="External"/><Relationship Id="rId30" Type="http://schemas.openxmlformats.org/officeDocument/2006/relationships/hyperlink" Target="http://dictionary.cambridge.org/dictionary/english/section" TargetMode="External"/><Relationship Id="rId35" Type="http://schemas.openxmlformats.org/officeDocument/2006/relationships/hyperlink" Target="http://dictionary.cambridge.org/dictionary/english-vietnamese/miss_2" TargetMode="External"/><Relationship Id="rId43" Type="http://schemas.openxmlformats.org/officeDocument/2006/relationships/hyperlink" Target="http://dictionary.cambridge.org/dictionary/english-vietnamese/sea" TargetMode="External"/><Relationship Id="rId48" Type="http://schemas.openxmlformats.org/officeDocument/2006/relationships/hyperlink" Target="http://dictionary.cambridge.org/dictionary/english/tradition" TargetMode="External"/><Relationship Id="rId56" Type="http://schemas.openxmlformats.org/officeDocument/2006/relationships/hyperlink" Target="http://dictionary.cambridge.org/dictionary/english/improvement" TargetMode="External"/><Relationship Id="rId64" Type="http://schemas.openxmlformats.org/officeDocument/2006/relationships/hyperlink" Target="http://dictionary.cambridge.org/dictionary/english/discovery" TargetMode="External"/><Relationship Id="rId69" Type="http://schemas.openxmlformats.org/officeDocument/2006/relationships/hyperlink" Target="http://dictionary.cambridge.org/dictionary/english-vietnamese/wood?q=wooden" TargetMode="External"/><Relationship Id="rId77" Type="http://schemas.openxmlformats.org/officeDocument/2006/relationships/hyperlink" Target="http://dictionary.cambridge.org/dictionary/english-vietnamese/close_1" TargetMode="External"/><Relationship Id="rId8" Type="http://schemas.openxmlformats.org/officeDocument/2006/relationships/hyperlink" Target="http://dictionary.cambridge.org/dictionary/english/door" TargetMode="External"/><Relationship Id="rId51" Type="http://schemas.openxmlformats.org/officeDocument/2006/relationships/hyperlink" Target="http://dictionary.cambridge.org/dictionary/english-vietnamese/ride_1" TargetMode="External"/><Relationship Id="rId72" Type="http://schemas.openxmlformats.org/officeDocument/2006/relationships/hyperlink" Target="http://dictionary.cambridge.org/dictionary/english/slight" TargetMode="External"/><Relationship Id="rId80" Type="http://schemas.openxmlformats.org/officeDocument/2006/relationships/hyperlink" Target="http://dictionary.cambridge.org/dictionary/english/makeup" TargetMode="External"/><Relationship Id="rId85" Type="http://schemas.openxmlformats.org/officeDocument/2006/relationships/hyperlink" Target="http://dictionary.cambridge.org/dictionary/english/jewelry" TargetMode="External"/><Relationship Id="rId3" Type="http://schemas.openxmlformats.org/officeDocument/2006/relationships/hyperlink" Target="http://dictionary.cambridge.org/dictionary/english/far" TargetMode="External"/><Relationship Id="rId12" Type="http://schemas.openxmlformats.org/officeDocument/2006/relationships/hyperlink" Target="http://dictionary.cambridge.org/dictionary/english/experience" TargetMode="External"/><Relationship Id="rId17" Type="http://schemas.openxmlformats.org/officeDocument/2006/relationships/hyperlink" Target="http://dictionary.cambridge.org/dictionary/english-vietnamese/field" TargetMode="External"/><Relationship Id="rId25" Type="http://schemas.openxmlformats.org/officeDocument/2006/relationships/hyperlink" Target="http://dictionary.cambridge.org/dictionary/english-vietnamese/hair" TargetMode="External"/><Relationship Id="rId33" Type="http://schemas.openxmlformats.org/officeDocument/2006/relationships/hyperlink" Target="http://dictionary.cambridge.org/dictionary/english-vietnamese/skill" TargetMode="External"/><Relationship Id="rId38" Type="http://schemas.openxmlformats.org/officeDocument/2006/relationships/hyperlink" Target="http://dictionary.cambridge.org/dictionary/english/traditional" TargetMode="External"/><Relationship Id="rId46" Type="http://schemas.openxmlformats.org/officeDocument/2006/relationships/hyperlink" Target="http://dictionary.cambridge.org/dictionary/english/supposed" TargetMode="External"/><Relationship Id="rId59" Type="http://schemas.openxmlformats.org/officeDocument/2006/relationships/hyperlink" Target="http://dictionary.cambridge.org/dictionary/english-vietnamese/explain?q=explanation" TargetMode="External"/><Relationship Id="rId67" Type="http://schemas.openxmlformats.org/officeDocument/2006/relationships/hyperlink" Target="http://dictionary.cambridge.org/dictionary/english-vietnamese/mine_1" TargetMode="External"/><Relationship Id="rId20" Type="http://schemas.openxmlformats.org/officeDocument/2006/relationships/hyperlink" Target="http://dictionary.cambridge.org/dictionary/english-vietnamese/whose" TargetMode="External"/><Relationship Id="rId41" Type="http://schemas.openxmlformats.org/officeDocument/2006/relationships/hyperlink" Target="http://dictionary.cambridge.org/dictionary/english-vietnamese/discover" TargetMode="External"/><Relationship Id="rId54" Type="http://schemas.openxmlformats.org/officeDocument/2006/relationships/hyperlink" Target="http://dictionary.cambridge.org/dictionary/english/hall" TargetMode="External"/><Relationship Id="rId62" Type="http://schemas.openxmlformats.org/officeDocument/2006/relationships/hyperlink" Target="http://dictionary.cambridge.org/dictionary/english/abandon" TargetMode="External"/><Relationship Id="rId70" Type="http://schemas.openxmlformats.org/officeDocument/2006/relationships/hyperlink" Target="http://dictionary.cambridge.org/dictionary/english/exciting" TargetMode="External"/><Relationship Id="rId75" Type="http://schemas.openxmlformats.org/officeDocument/2006/relationships/hyperlink" Target="http://dictionary.cambridge.org/dictionary/english-vietnamese/shade_1" TargetMode="External"/><Relationship Id="rId83" Type="http://schemas.openxmlformats.org/officeDocument/2006/relationships/hyperlink" Target="http://dictionary.cambridge.org/dictionary/english/traditionally" TargetMode="External"/><Relationship Id="rId88" Type="http://schemas.openxmlformats.org/officeDocument/2006/relationships/hyperlink" Target="http://dictionary.cambridge.org/dictionary/english-vietnamese/skill?q=skilled" TargetMode="External"/><Relationship Id="rId91" Type="http://schemas.openxmlformats.org/officeDocument/2006/relationships/hyperlink" Target="http://dictionary.cambridge.org/dictionary/english/catamaran" TargetMode="External"/><Relationship Id="rId1" Type="http://schemas.openxmlformats.org/officeDocument/2006/relationships/hyperlink" Target="http://dictionary.cambridge.org/dictionary/english/than" TargetMode="External"/><Relationship Id="rId6" Type="http://schemas.openxmlformats.org/officeDocument/2006/relationships/hyperlink" Target="http://dictionary.cambridge.org/dictionary/english/power" TargetMode="External"/><Relationship Id="rId15" Type="http://schemas.openxmlformats.org/officeDocument/2006/relationships/hyperlink" Target="http://dictionary.cambridge.org/dictionary/english-vietnamese/class" TargetMode="External"/><Relationship Id="rId23" Type="http://schemas.openxmlformats.org/officeDocument/2006/relationships/hyperlink" Target="http://dictionary.cambridge.org/dictionary/english-vietnamese/piece" TargetMode="External"/><Relationship Id="rId28" Type="http://schemas.openxmlformats.org/officeDocument/2006/relationships/hyperlink" Target="http://dictionary.cambridge.org/dictionary/english/outside" TargetMode="External"/><Relationship Id="rId36" Type="http://schemas.openxmlformats.org/officeDocument/2006/relationships/hyperlink" Target="http://dictionary.cambridge.org/dictionary/english/discuss" TargetMode="External"/><Relationship Id="rId49" Type="http://schemas.openxmlformats.org/officeDocument/2006/relationships/hyperlink" Target="http://dictionary.cambridge.org/dictionary/english-vietnamese/tradition" TargetMode="External"/><Relationship Id="rId57" Type="http://schemas.openxmlformats.org/officeDocument/2006/relationships/hyperlink" Target="http://dictionary.cambridge.org/dictionary/english-vietnamese/improve?q=improvement" TargetMode="External"/><Relationship Id="rId10" Type="http://schemas.openxmlformats.org/officeDocument/2006/relationships/hyperlink" Target="http://dictionary.cambridge.org/dictionary/english/guy" TargetMode="External"/><Relationship Id="rId31" Type="http://schemas.openxmlformats.org/officeDocument/2006/relationships/hyperlink" Target="http://dictionary.cambridge.org/dictionary/english-vietnamese/section" TargetMode="External"/><Relationship Id="rId44" Type="http://schemas.openxmlformats.org/officeDocument/2006/relationships/hyperlink" Target="http://dictionary.cambridge.org/dictionary/english/interesting" TargetMode="External"/><Relationship Id="rId52" Type="http://schemas.openxmlformats.org/officeDocument/2006/relationships/hyperlink" Target="http://dictionary.cambridge.org/dictionary/english/slightly" TargetMode="External"/><Relationship Id="rId60" Type="http://schemas.openxmlformats.org/officeDocument/2006/relationships/hyperlink" Target="http://dictionary.cambridge.org/dictionary/english/excellent" TargetMode="External"/><Relationship Id="rId65" Type="http://schemas.openxmlformats.org/officeDocument/2006/relationships/hyperlink" Target="http://dictionary.cambridge.org/dictionary/english-vietnamese/discover?q=discovery" TargetMode="External"/><Relationship Id="rId73" Type="http://schemas.openxmlformats.org/officeDocument/2006/relationships/hyperlink" Target="http://dictionary.cambridge.org/dictionary/english-vietnamese/slight" TargetMode="External"/><Relationship Id="rId78" Type="http://schemas.openxmlformats.org/officeDocument/2006/relationships/hyperlink" Target="http://dictionary.cambridge.org/dictionary/english/maintenance" TargetMode="External"/><Relationship Id="rId81" Type="http://schemas.openxmlformats.org/officeDocument/2006/relationships/hyperlink" Target="http://dictionary.cambridge.org/dictionary/english-vietnamese/make" TargetMode="External"/><Relationship Id="rId86" Type="http://schemas.openxmlformats.org/officeDocument/2006/relationships/hyperlink" Target="http://dictionary.cambridge.org/dictionary/english-vietnamese/tradition?q=traditionally" TargetMode="External"/><Relationship Id="rId4" Type="http://schemas.openxmlformats.org/officeDocument/2006/relationships/hyperlink" Target="http://dictionary.cambridge.org/dictionary/english/little" TargetMode="External"/><Relationship Id="rId9" Type="http://schemas.openxmlformats.org/officeDocument/2006/relationships/hyperlink" Target="http://dictionary.cambridge.org/dictionary/english-vietnamese/do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7.54296875" hidden="1" customWidth="1"/>
    <col min="8" max="16" width="14.453125" hidden="1" customWidth="1"/>
    <col min="17" max="26" width="8.7265625" customWidth="1"/>
  </cols>
  <sheetData>
    <row r="1" spans="1:26" ht="52.5" customHeight="1">
      <c r="A1" s="134" t="s">
        <v>0</v>
      </c>
      <c r="B1" s="135"/>
      <c r="C1" s="1">
        <f ca="1">TODAY()</f>
        <v>42495</v>
      </c>
      <c r="D1" s="2" t="str">
        <f>CONCATENATE(COUNTA($A$4:$A$57), "/", COUNTA($C$4:$C$57), " Learned / Total  ")</f>
        <v xml:space="preserve">0/54 Learned / Total  </v>
      </c>
      <c r="E1" s="136" t="s">
        <v>1</v>
      </c>
      <c r="F1" s="13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15"/>
      <c r="B4" s="16">
        <v>65</v>
      </c>
      <c r="C4" s="17" t="str">
        <f>HYPERLINK("http://dictionary.cambridge.org/dictionary/english/into","into")</f>
        <v>into</v>
      </c>
      <c r="D4" s="18" t="str">
        <f>HYPERLINK("http://dictionary.cambridge.org/dictionary/english-vietnamese/into","vào trong")</f>
        <v>vào trong</v>
      </c>
      <c r="E4" s="19" t="s">
        <v>8</v>
      </c>
      <c r="F4" s="17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45.75" customHeight="1">
      <c r="A5" s="15"/>
      <c r="B5" s="16">
        <v>107</v>
      </c>
      <c r="C5" s="21" t="str">
        <f>HYPERLINK("http://dictionary.cambridge.org/dictionary/english/even","even")</f>
        <v>even</v>
      </c>
      <c r="D5" s="137" t="str">
        <f>HYPERLINK("http://dictionary.cambridge.org/dictionary/english-vietnamese/silly","ngốc nghếch")</f>
        <v>ngốc nghếch</v>
      </c>
      <c r="E5" s="19" t="s">
        <v>9</v>
      </c>
      <c r="F5" s="2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45.75" customHeight="1">
      <c r="A6" s="15"/>
      <c r="B6" s="16">
        <v>111</v>
      </c>
      <c r="C6" s="17" t="str">
        <f>HYPERLINK("http://dictionary.cambridge.org/dictionary/english/woman","woman")</f>
        <v>woman</v>
      </c>
      <c r="D6" s="18" t="str">
        <f>HYPERLINK("http://dictionary.cambridge.org/dictionary/english-vietnamese/woman","phụ nữ")</f>
        <v>phụ nữ</v>
      </c>
      <c r="E6" s="19"/>
      <c r="F6" s="17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45.75" customHeight="1">
      <c r="A7" s="15"/>
      <c r="B7" s="16">
        <v>126</v>
      </c>
      <c r="C7" s="17" t="str">
        <f>HYPERLINK("http://dictionary.cambridge.org/dictionary/english/still","still")</f>
        <v>still</v>
      </c>
      <c r="D7" s="18" t="str">
        <f>HYPERLINK("http://dictionary.cambridge.org/dictionary/english-vietnamese/still_2","vẫn còn")</f>
        <v>vẫn còn</v>
      </c>
      <c r="E7" s="23" t="s">
        <v>10</v>
      </c>
      <c r="F7" s="17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45.75" customHeight="1">
      <c r="A8" s="15"/>
      <c r="B8" s="16">
        <v>208</v>
      </c>
      <c r="C8" s="24" t="str">
        <f>HYPERLINK("http://dictionary.cambridge.org/dictionary/english/like","like")</f>
        <v>like</v>
      </c>
      <c r="D8" s="25" t="str">
        <f>HYPERLINK("http://dictionary.cambridge.org/dictionary/english-vietnamese/like_1","thích")</f>
        <v>thích</v>
      </c>
      <c r="E8" s="19" t="s">
        <v>11</v>
      </c>
      <c r="F8" s="2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45.75" customHeight="1">
      <c r="A9" s="15"/>
      <c r="B9" s="16">
        <v>233</v>
      </c>
      <c r="C9" s="17" t="str">
        <f>HYPERLINK("http://dictionary.cambridge.org/dictionary/english/money","money")</f>
        <v>money</v>
      </c>
      <c r="D9" s="18" t="str">
        <f>HYPERLINK("http://dictionary.cambridge.org/dictionary/english-vietnamese/money","tiền")</f>
        <v>tiền</v>
      </c>
      <c r="E9" s="19" t="s">
        <v>12</v>
      </c>
      <c r="F9" s="1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45.75" customHeight="1">
      <c r="A10" s="15"/>
      <c r="B10" s="16">
        <v>245</v>
      </c>
      <c r="C10" s="17" t="str">
        <f>HYPERLINK("http://dictionary.cambridge.org/dictionary/english/word","word")</f>
        <v>word</v>
      </c>
      <c r="D10" s="18" t="str">
        <f>HYPERLINK("http://dictionary.cambridge.org/dictionary/english-vietnamese/word","từ")</f>
        <v>từ</v>
      </c>
      <c r="E10" s="19" t="s">
        <v>13</v>
      </c>
      <c r="F10" s="1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45.75" customHeight="1">
      <c r="A11" s="15"/>
      <c r="B11" s="16">
        <v>255</v>
      </c>
      <c r="C11" s="24" t="str">
        <f>HYPERLINK("http://dictionary.cambridge.org/dictionary/english/long","long")</f>
        <v>long</v>
      </c>
      <c r="D11" s="25" t="str">
        <f>HYPERLINK("http://dictionary.cambridge.org/dictionary/english-vietnamese/long_1","dài")</f>
        <v>dài</v>
      </c>
      <c r="E11" s="19" t="s">
        <v>14</v>
      </c>
      <c r="F11" s="2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45.75" customHeight="1">
      <c r="A12" s="15"/>
      <c r="B12" s="16">
        <v>266</v>
      </c>
      <c r="C12" s="24" t="str">
        <f>HYPERLINK("http://dictionary.cambridge.org/dictionary/english/friend","friend")</f>
        <v>friend</v>
      </c>
      <c r="D12" s="25" t="str">
        <f>HYPERLINK("http://dictionary.cambridge.org/dictionary/english-vietnamese/friend","bạn")</f>
        <v>bạn</v>
      </c>
      <c r="E12" s="19" t="s">
        <v>15</v>
      </c>
      <c r="F12" s="2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45.75" customHeight="1">
      <c r="A13" s="15"/>
      <c r="B13" s="16">
        <v>283</v>
      </c>
      <c r="C13" s="24" t="str">
        <f>HYPERLINK("http://dictionary.cambridge.org/dictionary/english/bad","bad")</f>
        <v>bad</v>
      </c>
      <c r="D13" s="25" t="str">
        <f>HYPERLINK("http://dictionary.cambridge.org/dictionary/english-vietnamese/bad","tồi tệ")</f>
        <v>tồi tệ</v>
      </c>
      <c r="E13" s="19" t="s">
        <v>16</v>
      </c>
      <c r="F13" s="2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45.75" customHeight="1">
      <c r="A14" s="15"/>
      <c r="B14" s="16">
        <v>324</v>
      </c>
      <c r="C14" s="24" t="str">
        <f>HYPERLINK("http://dictionary.cambridge.org/dictionary/english/watch","watch")</f>
        <v>watch</v>
      </c>
      <c r="D14" s="25" t="str">
        <f>HYPERLINK("http://dictionary.cambridge.org/dictionary/english-vietnamese/watch_1","xem")</f>
        <v>xem</v>
      </c>
      <c r="E14" s="19" t="s">
        <v>17</v>
      </c>
      <c r="F14" s="2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45.75" customHeight="1">
      <c r="A15" s="15"/>
      <c r="B15" s="16">
        <v>332</v>
      </c>
      <c r="C15" s="24" t="str">
        <f>HYPERLINK("http://dictionary.cambridge.org/dictionary/english/anything","anything")</f>
        <v>anything</v>
      </c>
      <c r="D15" s="25" t="str">
        <f>HYPERLINK("http://dictionary.cambridge.org/dictionary/english-vietnamese/any?q=anything","bất kỳ cái gì")</f>
        <v>bất kỳ cái gì</v>
      </c>
      <c r="E15" s="19" t="s">
        <v>18</v>
      </c>
      <c r="F15" s="2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45.75" customHeight="1">
      <c r="A16" s="15"/>
      <c r="B16" s="16">
        <v>378</v>
      </c>
      <c r="C16" s="24" t="str">
        <f>HYPERLINK("http://dictionary.cambridge.org/dictionary/english/across","across")</f>
        <v>across</v>
      </c>
      <c r="D16" s="25" t="str">
        <f>HYPERLINK("http://dictionary.cambridge.org/dictionary/english-vietnamese/across","bên kia")</f>
        <v>bên kia</v>
      </c>
      <c r="E16" s="19" t="s">
        <v>19</v>
      </c>
      <c r="F16" s="2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45.75" customHeight="1">
      <c r="A17" s="15"/>
      <c r="B17" s="16">
        <v>383</v>
      </c>
      <c r="C17" s="17" t="str">
        <f>HYPERLINK("http://dictionary.cambridge.org/dictionary/english/boy","boy")</f>
        <v>boy</v>
      </c>
      <c r="D17" s="18" t="str">
        <f>HYPERLINK("http://dictionary.cambridge.org/dictionary/english-vietnamese/boy","con trai")</f>
        <v>con trai</v>
      </c>
      <c r="E17" s="19"/>
      <c r="F17" s="17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45.75" customHeight="1">
      <c r="A18" s="15"/>
      <c r="B18" s="16">
        <v>390</v>
      </c>
      <c r="C18" s="24" t="str">
        <f>HYPERLINK("http://dictionary.cambridge.org/dictionary/english/everything","everything")</f>
        <v>everything</v>
      </c>
      <c r="D18" s="25" t="str">
        <f>HYPERLINK("http://dictionary.cambridge.org/dictionary/english-vietnamese/every?q=everything","mọi thứ")</f>
        <v>mọi thứ</v>
      </c>
      <c r="E18" s="19" t="s">
        <v>20</v>
      </c>
      <c r="F18" s="24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45.75" customHeight="1">
      <c r="A19" s="15"/>
      <c r="B19" s="16">
        <v>405</v>
      </c>
      <c r="C19" s="24" t="str">
        <f>HYPERLINK("http://dictionary.cambridge.org/dictionary/english/send","send")</f>
        <v>send</v>
      </c>
      <c r="D19" s="25" t="str">
        <f>HYPERLINK("http://dictionary.cambridge.org/dictionary/english-vietnamese/send","gửi")</f>
        <v>gửi</v>
      </c>
      <c r="E19" s="19" t="s">
        <v>21</v>
      </c>
      <c r="F19" s="2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45.75" customHeight="1">
      <c r="A20" s="15"/>
      <c r="B20" s="16">
        <v>469</v>
      </c>
      <c r="C20" s="17" t="str">
        <f>HYPERLINK("http://dictionary.cambridge.org/dictionary/english/police","police")</f>
        <v>police</v>
      </c>
      <c r="D20" s="18" t="str">
        <f>HYPERLINK("http://dictionary.cambridge.org/dictionary/english-vietnamese/police","cảnh sát")</f>
        <v>cảnh sát</v>
      </c>
      <c r="E20" s="19" t="s">
        <v>22</v>
      </c>
      <c r="F20" s="17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45.75" customHeight="1">
      <c r="A21" s="15"/>
      <c r="B21" s="16">
        <v>471</v>
      </c>
      <c r="C21" s="24" t="str">
        <f>HYPERLINK("http://dictionary.cambridge.org/dictionary/english/finally","finally")</f>
        <v>finally</v>
      </c>
      <c r="D21" s="25" t="str">
        <f>HYPERLINK("http://dictionary.cambridge.org/dictionary/english-vietnamese/final?q=finally","cuối cùng")</f>
        <v>cuối cùng</v>
      </c>
      <c r="E21" s="19" t="s">
        <v>23</v>
      </c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45.75" customHeight="1">
      <c r="A22" s="15"/>
      <c r="B22" s="16">
        <v>483</v>
      </c>
      <c r="C22" s="24" t="str">
        <f>HYPERLINK("http://dictionary.cambridge.org/dictionary/english/hope","hope")</f>
        <v>hope</v>
      </c>
      <c r="D22" s="25" t="str">
        <f>HYPERLINK("http://dictionary.cambridge.org/dictionary/english-vietnamese/hope_1","hi vọng")</f>
        <v>hi vọng</v>
      </c>
      <c r="E22" s="19" t="s">
        <v>24</v>
      </c>
      <c r="F22" s="2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45.75" customHeight="1">
      <c r="A23" s="15"/>
      <c r="B23" s="16">
        <v>503</v>
      </c>
      <c r="C23" s="24" t="str">
        <f>HYPERLINK("http://dictionary.cambridge.org/dictionary/english/action","action")</f>
        <v>action</v>
      </c>
      <c r="D23" s="25" t="str">
        <f>HYPERLINK("http://dictionary.cambridge.org/dictionary/english-vietnamese/action","hành động")</f>
        <v>hành động</v>
      </c>
      <c r="E23" s="19" t="s">
        <v>25</v>
      </c>
      <c r="F23" s="2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45.75" customHeight="1">
      <c r="A24" s="15"/>
      <c r="B24" s="16">
        <v>544</v>
      </c>
      <c r="C24" s="17" t="str">
        <f>HYPERLINK("http://dictionary.cambridge.org/dictionary/english/eat","eat")</f>
        <v>eat</v>
      </c>
      <c r="D24" s="18" t="str">
        <f>HYPERLINK("http://dictionary.cambridge.org/dictionary/english-vietnamese/eat","ăn")</f>
        <v>ăn</v>
      </c>
      <c r="E24" s="19" t="s">
        <v>26</v>
      </c>
      <c r="F24" s="17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45.75" customHeight="1">
      <c r="A25" s="15"/>
      <c r="B25" s="16">
        <v>550</v>
      </c>
      <c r="C25" s="24" t="str">
        <f>HYPERLINK("http://dictionary.cambridge.org/dictionary/english/easy","easy")</f>
        <v>easy</v>
      </c>
      <c r="D25" s="25" t="str">
        <f>HYPERLINK("http://dictionary.cambridge.org/dictionary/english-vietnamese/ease_1?q=easy","đơn giản")</f>
        <v>đơn giản</v>
      </c>
      <c r="E25" s="19" t="s">
        <v>27</v>
      </c>
      <c r="F25" s="2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45.75" customHeight="1">
      <c r="A26" s="15"/>
      <c r="B26" s="16">
        <v>670</v>
      </c>
      <c r="C26" s="24" t="str">
        <f>HYPERLINK("http://dictionary.cambridge.org/dictionary/english/subject","subject")</f>
        <v>subject</v>
      </c>
      <c r="D26" s="25" t="str">
        <f>HYPERLINK("http://dictionary.cambridge.org/dictionary/english-vietnamese/subject_2","chủ ngữ")</f>
        <v>chủ ngữ</v>
      </c>
      <c r="E26" s="26" t="s">
        <v>28</v>
      </c>
      <c r="F26" s="24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45.75" customHeight="1">
      <c r="A27" s="15"/>
      <c r="B27" s="16">
        <v>677</v>
      </c>
      <c r="C27" s="17" t="str">
        <f>HYPERLINK("http://dictionary.cambridge.org/dictionary/english/fight","fight")</f>
        <v>fight</v>
      </c>
      <c r="D27" s="18" t="str">
        <f>HYPERLINK("http://dictionary.cambridge.org/dictionary/english-vietnamese/fight_1","chiến đấu")</f>
        <v>chiến đấu</v>
      </c>
      <c r="E27" s="26" t="s">
        <v>29</v>
      </c>
      <c r="F27" s="17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45.75" customHeight="1">
      <c r="A28" s="15"/>
      <c r="B28" s="16">
        <v>678</v>
      </c>
      <c r="C28" s="17" t="str">
        <f>HYPERLINK("http://dictionary.cambridge.org/dictionary/english/throw","throw")</f>
        <v>throw</v>
      </c>
      <c r="D28" s="18" t="str">
        <f>HYPERLINK("http://dictionary.cambridge.org/dictionary/english-vietnamese/throw","ném")</f>
        <v>ném</v>
      </c>
      <c r="E28" s="26" t="s">
        <v>30</v>
      </c>
      <c r="F28" s="17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45.75" customHeight="1">
      <c r="A29" s="15"/>
      <c r="B29" s="16">
        <v>693</v>
      </c>
      <c r="C29" s="17" t="str">
        <f>HYPERLINK("http://dictionary.cambridge.org/dictionary/english/blood","blood")</f>
        <v>blood</v>
      </c>
      <c r="D29" s="18" t="str">
        <f>HYPERLINK("http://dictionary.cambridge.org/dictionary/english-vietnamese/blood","máu")</f>
        <v>máu</v>
      </c>
      <c r="E29" s="19" t="s">
        <v>31</v>
      </c>
      <c r="F29" s="17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45.75" customHeight="1">
      <c r="A30" s="15"/>
      <c r="B30" s="16">
        <v>701</v>
      </c>
      <c r="C30" s="17" t="str">
        <f>HYPERLINK("http://dictionary.cambridge.org/dictionary/english/store","store")</f>
        <v>store</v>
      </c>
      <c r="D30" s="18" t="str">
        <f>HYPERLINK("http://dictionary.cambridge.org/dictionary/english-vietnamese/store_1","nhà kho")</f>
        <v>nhà kho</v>
      </c>
      <c r="E30" s="26" t="s">
        <v>32</v>
      </c>
      <c r="F30" s="17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45.75" customHeight="1">
      <c r="A31" s="15"/>
      <c r="B31" s="16">
        <v>796</v>
      </c>
      <c r="C31" s="17" t="str">
        <f>HYPERLINK("http://dictionary.cambridge.org/dictionary/english/box","box")</f>
        <v>box</v>
      </c>
      <c r="D31" s="18" t="str">
        <f>HYPERLINK("http://dictionary.cambridge.org/dictionary/english-vietnamese/box_1","hộp")</f>
        <v>hộp</v>
      </c>
      <c r="E31" s="19" t="s">
        <v>33</v>
      </c>
      <c r="F31" s="17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45.75" customHeight="1">
      <c r="A32" s="15"/>
      <c r="B32" s="16">
        <v>799</v>
      </c>
      <c r="C32" s="24" t="str">
        <f>HYPERLINK("http://dictionary.cambridge.org/dictionary/english/pretty","pretty")</f>
        <v>pretty</v>
      </c>
      <c r="D32" s="25" t="str">
        <f>HYPERLINK("http://dictionary.cambridge.org/dictionary/english-vietnamese/pretty","khá")</f>
        <v>khá</v>
      </c>
      <c r="E32" s="26" t="s">
        <v>34</v>
      </c>
      <c r="F32" s="24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45.75" customHeight="1">
      <c r="A33" s="15"/>
      <c r="B33" s="16">
        <v>872</v>
      </c>
      <c r="C33" s="17" t="str">
        <f>HYPERLINK("http://dictionary.cambridge.org/dictionary/english/rock","rock")</f>
        <v>rock</v>
      </c>
      <c r="D33" s="18" t="str">
        <f>HYPERLINK("http://dictionary.cambridge.org/dictionary/english-vietnamese/rock_1","đá")</f>
        <v>đá</v>
      </c>
      <c r="E33" s="26" t="s">
        <v>32</v>
      </c>
      <c r="F33" s="17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45.75" customHeight="1">
      <c r="A34" s="15"/>
      <c r="B34" s="16">
        <v>875</v>
      </c>
      <c r="C34" s="17" t="str">
        <f>HYPERLINK("http://dictionary.cambridge.org/dictionary/english/forget","forget")</f>
        <v>forget</v>
      </c>
      <c r="D34" s="18" t="str">
        <f>HYPERLINK("http://dictionary.cambridge.org/dictionary/english-vietnamese/forget","quên")</f>
        <v>quên</v>
      </c>
      <c r="E34" s="19" t="s">
        <v>35</v>
      </c>
      <c r="F34" s="1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45.75" customHeight="1">
      <c r="A35" s="15"/>
      <c r="B35" s="16">
        <v>889</v>
      </c>
      <c r="C35" s="24" t="str">
        <f>HYPERLINK("http://dictionary.cambridge.org/dictionary/english/form","form")</f>
        <v>form</v>
      </c>
      <c r="D35" s="25" t="str">
        <f>HYPERLINK("http://dictionary.cambridge.org/dictionary/english-vietnamese/form_1","dạng")</f>
        <v>dạng</v>
      </c>
      <c r="E35" s="19" t="s">
        <v>36</v>
      </c>
      <c r="F35" s="24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45.75" customHeight="1">
      <c r="A36" s="15"/>
      <c r="B36" s="16">
        <v>890</v>
      </c>
      <c r="C36" s="24" t="str">
        <f>HYPERLINK("http://dictionary.cambridge.org/dictionary/english/finally","final")</f>
        <v>final</v>
      </c>
      <c r="D36" s="25" t="str">
        <f>HYPERLINK("http://dictionary.cambridge.org/dictionary/english-vietnamese/final","cuối cùng")</f>
        <v>cuối cùng</v>
      </c>
      <c r="E36" s="26" t="s">
        <v>37</v>
      </c>
      <c r="F36" s="24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45.75" customHeight="1">
      <c r="A37" s="15"/>
      <c r="B37" s="16">
        <v>915</v>
      </c>
      <c r="C37" s="17" t="str">
        <f>HYPERLINK("http://dictionary.cambridge.org/dictionary/english/ball","ball")</f>
        <v>ball</v>
      </c>
      <c r="D37" s="18" t="str">
        <f>HYPERLINK("http://dictionary.cambridge.org/dictionary/english-vietnamese/ball_1","quả bóng")</f>
        <v>quả bóng</v>
      </c>
      <c r="E37" s="26" t="s">
        <v>38</v>
      </c>
      <c r="F37" s="1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45.75" customHeight="1">
      <c r="A38" s="15"/>
      <c r="B38" s="16">
        <v>1072</v>
      </c>
      <c r="C38" s="17" t="str">
        <f>HYPERLINK("http://dictionary.cambridge.org/dictionary/english/smile","smile")</f>
        <v>smile</v>
      </c>
      <c r="D38" s="18" t="str">
        <f>HYPERLINK("http://dictionary.cambridge.org/dictionary/english-vietnamese/smile","mỉm cười")</f>
        <v>mỉm cười</v>
      </c>
      <c r="E38" s="19" t="s">
        <v>39</v>
      </c>
      <c r="F38" s="17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45.75" customHeight="1">
      <c r="A39" s="15"/>
      <c r="B39" s="16">
        <v>1156</v>
      </c>
      <c r="C39" s="24" t="str">
        <f>HYPERLINK("http://dictionary.cambridge.org/dictionary/english/object","object")</f>
        <v>object</v>
      </c>
      <c r="D39" s="25" t="str">
        <f>HYPERLINK("http://dictionary.cambridge.org/dictionary/english-vietnamese/object_1","tân ngữ")</f>
        <v>tân ngữ</v>
      </c>
      <c r="E39" s="26" t="s">
        <v>40</v>
      </c>
      <c r="F39" s="24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45.75" customHeight="1">
      <c r="A40" s="15"/>
      <c r="B40" s="16">
        <v>1215</v>
      </c>
      <c r="C40" s="24" t="str">
        <f>HYPERLINK("http://dictionary.cambridge.org/dictionary/english/easily","easily")</f>
        <v>easily</v>
      </c>
      <c r="D40" s="25" t="str">
        <f>HYPERLINK("http://dictionary.cambridge.org/dictionary/english-vietnamese/ease_1?q=easily","một cách dễ dàng")</f>
        <v>một cách dễ dàng</v>
      </c>
      <c r="E40" s="26" t="s">
        <v>34</v>
      </c>
      <c r="F40" s="24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45.75" customHeight="1">
      <c r="A41" s="15"/>
      <c r="B41" s="16">
        <v>1295</v>
      </c>
      <c r="C41" s="24" t="str">
        <f>HYPERLINK("http://dictionary.cambridge.org/dictionary/english/deliver","deliver")</f>
        <v>deliver</v>
      </c>
      <c r="D41" s="25" t="str">
        <f>HYPERLINK("http://dictionary.cambridge.org/dictionary/english-vietnamese/deliver","giao")</f>
        <v>giao</v>
      </c>
      <c r="E41" s="26" t="s">
        <v>41</v>
      </c>
      <c r="F41" s="24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45.75" customHeight="1">
      <c r="A42" s="15"/>
      <c r="B42" s="16">
        <v>1324</v>
      </c>
      <c r="C42" s="24" t="str">
        <f>HYPERLINK("http://dictionary.cambridge.org/dictionary/english/feed","feed")</f>
        <v>feed</v>
      </c>
      <c r="D42" s="25" t="str">
        <f>HYPERLINK("http://dictionary.cambridge.org/dictionary/english-vietnamese/feed","nuôi")</f>
        <v>nuôi</v>
      </c>
      <c r="E42" s="26" t="s">
        <v>42</v>
      </c>
      <c r="F42" s="24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45.75" customHeight="1">
      <c r="A43" s="15"/>
      <c r="B43" s="16">
        <v>1345</v>
      </c>
      <c r="C43" s="17" t="str">
        <f>HYPERLINK("http://dictionary.cambridge.org/dictionary/english/shop","shop")</f>
        <v>shop</v>
      </c>
      <c r="D43" s="18" t="str">
        <f>HYPERLINK("http://dictionary.cambridge.org/dictionary/english-vietnamese/shop","cửa hàng")</f>
        <v>cửa hàng</v>
      </c>
      <c r="E43" s="26" t="s">
        <v>43</v>
      </c>
      <c r="F43" s="17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45.75" customHeight="1">
      <c r="A44" s="15"/>
      <c r="B44" s="16">
        <v>1395</v>
      </c>
      <c r="C44" s="17" t="str">
        <f>HYPERLINK("http://dictionary.cambridge.org/dictionary/english/coffee","coffee")</f>
        <v>coffee</v>
      </c>
      <c r="D44" s="18" t="str">
        <f>HYPERLINK("http://dictionary.cambridge.org/dictionary/english-vietnamese/coffee","cà phê")</f>
        <v>cà phê</v>
      </c>
      <c r="E44" s="27" t="s">
        <v>43</v>
      </c>
      <c r="F44" s="17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45.75" customHeight="1">
      <c r="A45" s="15"/>
      <c r="B45" s="16">
        <v>1455</v>
      </c>
      <c r="C45" s="24" t="str">
        <f>HYPERLINK("http://dictionary.cambridge.org/dictionary/english/combine","combine")</f>
        <v>combine</v>
      </c>
      <c r="D45" s="25" t="str">
        <f>HYPERLINK("http://dictionary.cambridge.org/dictionary/english-vietnamese/combine","kết hợp")</f>
        <v>kết hợp</v>
      </c>
      <c r="E45" s="26" t="s">
        <v>44</v>
      </c>
      <c r="F45" s="24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45.75" customHeight="1">
      <c r="A46" s="15"/>
      <c r="B46" s="16">
        <v>1463</v>
      </c>
      <c r="C46" s="17" t="str">
        <f>HYPERLINK("http://dictionary.cambridge.org/dictionary/english/bus","bus")</f>
        <v>bus</v>
      </c>
      <c r="D46" s="18" t="str">
        <f>HYPERLINK("http://dictionary.cambridge.org/dictionary/english-vietnamese/bus","xe buýt")</f>
        <v>xe buýt</v>
      </c>
      <c r="E46" s="26" t="s">
        <v>45</v>
      </c>
      <c r="F46" s="17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45.75" customHeight="1">
      <c r="A47" s="15"/>
      <c r="B47" s="16">
        <v>1498</v>
      </c>
      <c r="C47" s="17" t="str">
        <f>HYPERLINK("http://dictionary.cambridge.org/dictionary/english/flower","flower")</f>
        <v>flower</v>
      </c>
      <c r="D47" s="18" t="str">
        <f>HYPERLINK("http://dictionary.cambridge.org/dictionary/english-vietnamese/flower","hoa")</f>
        <v>hoa</v>
      </c>
      <c r="E47" s="26" t="s">
        <v>46</v>
      </c>
      <c r="F47" s="17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45.75" customHeight="1">
      <c r="A48" s="15"/>
      <c r="B48" s="16">
        <v>1523</v>
      </c>
      <c r="C48" s="24" t="str">
        <f>HYPERLINK("http://dictionary.cambridge.org/dictionary/english/clean","clean")</f>
        <v>clean</v>
      </c>
      <c r="D48" s="25" t="str">
        <f>HYPERLINK("http://dictionary.cambridge.org/dictionary/english-vietnamese/clean","sạch")</f>
        <v>sạch</v>
      </c>
      <c r="E48" s="19" t="s">
        <v>47</v>
      </c>
      <c r="F48" s="24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45.75" customHeight="1">
      <c r="A49" s="15"/>
      <c r="B49" s="16">
        <v>1543</v>
      </c>
      <c r="C49" s="17" t="str">
        <f>HYPERLINK("http://dictionary.cambridge.org/dictionary/english/football","football")</f>
        <v>football</v>
      </c>
      <c r="D49" s="18" t="str">
        <f>HYPERLINK("http://dictionary.cambridge.org/dictionary/english-vietnamese/foot?q=football","bóng đá")</f>
        <v>bóng đá</v>
      </c>
      <c r="E49" s="26" t="s">
        <v>38</v>
      </c>
      <c r="F49" s="1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45.75" customHeight="1">
      <c r="A50" s="15"/>
      <c r="B50" s="16">
        <v>1646</v>
      </c>
      <c r="C50" s="24" t="str">
        <f>HYPERLINK("http://dictionary.cambridge.org/dictionary/english/works","works")</f>
        <v>works</v>
      </c>
      <c r="D50" s="25" t="str">
        <f>HYPERLINK("http://dictionary.cambridge.org/dictionary/english-vietnamese/work_1","làm việc")</f>
        <v>làm việc</v>
      </c>
      <c r="E50" s="26" t="s">
        <v>48</v>
      </c>
      <c r="F50" s="24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45.75" customHeight="1">
      <c r="A51" s="15"/>
      <c r="B51" s="16">
        <v>1669</v>
      </c>
      <c r="C51" s="17" t="str">
        <f>HYPERLINK("http://dictionary.cambridge.org/dictionary/english/desk","desk")</f>
        <v>desk</v>
      </c>
      <c r="D51" s="18" t="str">
        <f>HYPERLINK("http://dictionary.cambridge.org/dictionary/english-vietnamese/desk","bàn giấy")</f>
        <v>bàn giấy</v>
      </c>
      <c r="E51" s="26" t="s">
        <v>49</v>
      </c>
      <c r="F51" s="17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45.75" customHeight="1">
      <c r="A52" s="15"/>
      <c r="B52" s="16">
        <v>1672</v>
      </c>
      <c r="C52" s="17" t="str">
        <f>HYPERLINK("http://dictionary.cambridge.org/dictionary/english/fruit","fruit")</f>
        <v>fruit</v>
      </c>
      <c r="D52" s="18" t="str">
        <f>HYPERLINK("http://dictionary.cambridge.org/dictionary/english-vietnamese/fruit","hoa quả")</f>
        <v>hoa quả</v>
      </c>
      <c r="E52" s="26" t="s">
        <v>50</v>
      </c>
      <c r="F52" s="17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45.75" customHeight="1">
      <c r="A53" s="15"/>
      <c r="B53" s="16">
        <v>1802</v>
      </c>
      <c r="C53" s="17" t="str">
        <f>HYPERLINK("http://dictionary.cambridge.org/dictionary/english/meat","meat")</f>
        <v>meat</v>
      </c>
      <c r="D53" s="18" t="str">
        <f>HYPERLINK("http://dictionary.cambridge.org/dictionary/english-vietnamese/meat","thịt")</f>
        <v>thịt</v>
      </c>
      <c r="E53" s="26" t="s">
        <v>51</v>
      </c>
      <c r="F53" s="1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45.75" customHeight="1">
      <c r="A54" s="15"/>
      <c r="B54" s="16">
        <v>1822</v>
      </c>
      <c r="C54" s="24" t="str">
        <f>HYPERLINK("http://dictionary.cambridge.org/dictionary/english/combination","combination")</f>
        <v>combination</v>
      </c>
      <c r="D54" s="25" t="str">
        <f>HYPERLINK("http://dictionary.cambridge.org/dictionary/english-vietnamese/combine?q=combination","sự kết hợp")</f>
        <v>sự kết hợp</v>
      </c>
      <c r="E54" s="26" t="s">
        <v>44</v>
      </c>
      <c r="F54" s="24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45.75" customHeight="1">
      <c r="A55" s="15"/>
      <c r="B55" s="16">
        <v>1888</v>
      </c>
      <c r="C55" s="17" t="str">
        <f>HYPERLINK("http://dictionary.cambridge.org/dictionary/english/tank","tank")</f>
        <v>tank</v>
      </c>
      <c r="D55" s="18" t="str">
        <f>HYPERLINK("http://dictionary.cambridge.org/dictionary/english-vietnamese/tank","thùng")</f>
        <v>thùng</v>
      </c>
      <c r="E55" s="19" t="s">
        <v>52</v>
      </c>
      <c r="F55" s="17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45.75" customHeight="1">
      <c r="A56" s="15"/>
      <c r="B56" s="16">
        <v>1944</v>
      </c>
      <c r="C56" s="17" t="str">
        <f>HYPERLINK("http://dictionary.cambridge.org/dictionary/english/cheap","cheap")</f>
        <v>cheap</v>
      </c>
      <c r="D56" s="18" t="str">
        <f>HYPERLINK("http://dictionary.cambridge.org/dictionary/english-vietnamese/cheap","rẻ")</f>
        <v>rẻ</v>
      </c>
      <c r="E56" s="26" t="s">
        <v>53</v>
      </c>
      <c r="F56" s="17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45.75" customHeight="1">
      <c r="A57" s="15"/>
      <c r="B57" s="16">
        <v>1948</v>
      </c>
      <c r="C57" s="17" t="str">
        <f>HYPERLINK("http://dictionary.cambridge.org/dictionary/english/vegetable?q=vegetables","vegetables")</f>
        <v>vegetables</v>
      </c>
      <c r="D57" s="18" t="str">
        <f>HYPERLINK("http://dictionary.cambridge.org/dictionary/english-vietnamese/vegetable","rau")</f>
        <v>rau</v>
      </c>
      <c r="E57" s="26" t="s">
        <v>50</v>
      </c>
      <c r="F57" s="17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45.75" customHeight="1">
      <c r="A58" s="15"/>
      <c r="B58" s="16">
        <v>1953</v>
      </c>
      <c r="C58" s="24" t="str">
        <f>HYPERLINK("http://dictionary.cambridge.org/dictionary/english/everywhere","everywhere")</f>
        <v>everywhere</v>
      </c>
      <c r="D58" s="25" t="str">
        <f>HYPERLINK("http://dictionary.cambridge.org/dictionary/english-vietnamese/every?q=everywhere","khắp nơi")</f>
        <v>khắp nơi</v>
      </c>
      <c r="E58" s="19" t="s">
        <v>54</v>
      </c>
      <c r="F58" s="24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45.75" customHeight="1">
      <c r="A59" s="15"/>
      <c r="B59" s="16">
        <v>2039</v>
      </c>
      <c r="C59" s="17" t="str">
        <f>HYPERLINK("http://dictionary.cambridge.org/dictionary/english/fishing","fishing")</f>
        <v>fishing</v>
      </c>
      <c r="D59" s="18" t="str">
        <f>HYPERLINK("http://dictionary.cambridge.org/dictionary/english-vietnamese/fish_1?q=fishing","câu cá")</f>
        <v>câu cá</v>
      </c>
      <c r="E59" s="26" t="s">
        <v>55</v>
      </c>
      <c r="F59" s="1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45.75" customHeight="1">
      <c r="A60" s="15"/>
      <c r="B60" s="16">
        <v>2283</v>
      </c>
      <c r="C60" s="17" t="s">
        <v>56</v>
      </c>
      <c r="D60" s="18" t="str">
        <f>HYPERLINK("http://dictionary.cambridge.org/dictionary/english-vietnamese/dust","bụi")</f>
        <v>bụi</v>
      </c>
      <c r="E60" s="26" t="s">
        <v>57</v>
      </c>
      <c r="F60" s="1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45.75" customHeight="1">
      <c r="A61" s="15"/>
      <c r="B61" s="16">
        <v>2293</v>
      </c>
      <c r="C61" s="24" t="str">
        <f>HYPERLINK("http://dictionary.cambridge.org/dictionary/english/pack","pack")</f>
        <v>pack</v>
      </c>
      <c r="D61" s="25" t="str">
        <f>HYPERLINK("http://dictionary.cambridge.org/dictionary/english-vietnamese/pack_1","gói")</f>
        <v>gói</v>
      </c>
      <c r="E61" s="26" t="s">
        <v>58</v>
      </c>
      <c r="F61" s="24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45.75" customHeight="1">
      <c r="A62" s="15"/>
      <c r="B62" s="16">
        <v>2362</v>
      </c>
      <c r="C62" s="24" t="str">
        <f>HYPERLINK("http://dictionary.cambridge.org/dictionary/english/still","still")</f>
        <v>still</v>
      </c>
      <c r="D62" s="25" t="str">
        <f>HYPERLINK("http://dictionary.cambridge.org/dictionary/english-vietnamese/still_1","vẫn")</f>
        <v>vẫn</v>
      </c>
      <c r="E62" s="26" t="s">
        <v>59</v>
      </c>
      <c r="F62" s="24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45.75" customHeight="1">
      <c r="A63" s="15"/>
      <c r="B63" s="16">
        <v>2403</v>
      </c>
      <c r="C63" s="24" t="str">
        <f>HYPERLINK("http://dictionary.cambridge.org/dictionary/english/stop","stop")</f>
        <v>stop</v>
      </c>
      <c r="D63" s="25" t="str">
        <f>HYPERLINK("http://dictionary.cambridge.org/dictionary/english-vietnamese/stop_1","điểm dừng")</f>
        <v>điểm dừng</v>
      </c>
      <c r="E63" s="27" t="s">
        <v>45</v>
      </c>
      <c r="F63" s="24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45.75" customHeight="1">
      <c r="A64" s="15"/>
      <c r="B64" s="16">
        <v>2433</v>
      </c>
      <c r="C64" s="24" t="str">
        <f>HYPERLINK("http://dictionary.cambridge.org/dictionary/english/mixture","mixture")</f>
        <v>mixture</v>
      </c>
      <c r="D64" s="25" t="str">
        <f>HYPERLINK("http://dictionary.cambridge.org/dictionary/english-vietnamese/mix_1?q=mixture","hỗn hợp")</f>
        <v>hỗn hợp</v>
      </c>
      <c r="E64" s="26" t="s">
        <v>60</v>
      </c>
      <c r="F64" s="24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45.75" customHeight="1">
      <c r="A65" s="15"/>
      <c r="B65" s="16">
        <v>3257</v>
      </c>
      <c r="C65" s="17" t="s">
        <v>61</v>
      </c>
      <c r="D65" s="18" t="str">
        <f>HYPERLINK("http://dictionary.cambridge.org/dictionary/english-vietnamese/ease_1","dễ dàng")</f>
        <v>dễ dàng</v>
      </c>
      <c r="E65" s="19"/>
      <c r="F65" s="17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45.75" customHeight="1">
      <c r="A66" s="15"/>
      <c r="B66" s="16">
        <v>3305</v>
      </c>
      <c r="C66" s="24" t="str">
        <f>HYPERLINK("http://dictionary.cambridge.org/dictionary/english/admire","admire")</f>
        <v>admire</v>
      </c>
      <c r="D66" s="25" t="str">
        <f>HYPERLINK("http://dictionary.cambridge.org/dictionary/english-vietnamese/admire","khâm phục")</f>
        <v>khâm phục</v>
      </c>
      <c r="E66" s="19" t="s">
        <v>62</v>
      </c>
      <c r="F66" s="24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45.75" customHeight="1">
      <c r="A67" s="15"/>
      <c r="B67" s="16">
        <v>3383</v>
      </c>
      <c r="C67" s="17" t="str">
        <f>HYPERLINK("http://dictionary.cambridge.org/dictionary/english/soccer","soccer")</f>
        <v>soccer</v>
      </c>
      <c r="D67" s="18" t="str">
        <f>HYPERLINK("http://dictionary.cambridge.org/dictionary/english-vietnamese/soccer","môn bóng đá")</f>
        <v>môn bóng đá</v>
      </c>
      <c r="E67" s="19"/>
      <c r="F67" s="17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45.75" customHeight="1">
      <c r="A68" s="15"/>
      <c r="B68" s="16">
        <v>3397</v>
      </c>
      <c r="C68" s="17" t="str">
        <f>HYPERLINK("http://dictionary.cambridge.org/dictionary/english/rose","rose")</f>
        <v>rose</v>
      </c>
      <c r="D68" s="18" t="str">
        <f>HYPERLINK("http://dictionary.cambridge.org/dictionary/english-vietnamese/rose_1","hoa hồng")</f>
        <v>hoa hồng</v>
      </c>
      <c r="E68" s="26" t="s">
        <v>63</v>
      </c>
      <c r="F68" s="17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45.75" customHeight="1">
      <c r="A69" s="15"/>
      <c r="B69" s="16">
        <v>3410</v>
      </c>
      <c r="C69" s="24" t="str">
        <f>HYPERLINK("http://dictionary.cambridge.org/dictionary/english/mess","mess")</f>
        <v>mess</v>
      </c>
      <c r="D69" s="25" t="str">
        <f>HYPERLINK("http://dictionary.cambridge.org/dictionary/english-vietnamese/mess","lộn xộn")</f>
        <v>lộn xộn</v>
      </c>
      <c r="E69" s="26" t="s">
        <v>64</v>
      </c>
      <c r="F69" s="24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45.75" customHeight="1">
      <c r="A70" s="15"/>
      <c r="B70" s="16">
        <v>3443</v>
      </c>
      <c r="C70" s="17" t="str">
        <f>HYPERLINK("http://dictionary.cambridge.org/dictionary/english/stem","stem")</f>
        <v>stem</v>
      </c>
      <c r="D70" s="18" t="str">
        <f>HYPERLINK("http://dictionary.cambridge.org/dictionary/english-vietnamese/stem_1","thân")</f>
        <v>thân</v>
      </c>
      <c r="E70" s="26" t="s">
        <v>63</v>
      </c>
      <c r="F70" s="17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45.75" customHeight="1">
      <c r="A71" s="15"/>
      <c r="B71" s="16">
        <v>3456</v>
      </c>
      <c r="C71" s="24" t="str">
        <f>HYPERLINK("http://dictionary.cambridge.org/dictionary/english/excited","excited")</f>
        <v>excited</v>
      </c>
      <c r="D71" s="25" t="str">
        <f>HYPERLINK("http://dictionary.cambridge.org/dictionary/english-vietnamese/excite?q=excited","kích động")</f>
        <v>kích động</v>
      </c>
      <c r="E71" s="19" t="s">
        <v>65</v>
      </c>
      <c r="F71" s="24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45.75" customHeight="1">
      <c r="A72" s="15"/>
      <c r="B72" s="16">
        <v>3458</v>
      </c>
      <c r="C72" s="24" t="str">
        <f>HYPERLINK("http://dictionary.cambridge.org/dictionary/english/compound","compound")</f>
        <v>compound</v>
      </c>
      <c r="D72" s="25" t="str">
        <f>HYPERLINK("http://dictionary.cambridge.org/dictionary/english-vietnamese/compound_1","phức hợp")</f>
        <v>phức hợp</v>
      </c>
      <c r="E72" s="26" t="s">
        <v>66</v>
      </c>
      <c r="F72" s="24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45.75" customHeight="1">
      <c r="A73" s="15"/>
      <c r="B73" s="16">
        <v>3536</v>
      </c>
      <c r="C73" s="24" t="str">
        <f>HYPERLINK("http://dictionary.cambridge.org/dictionary/english/excited","excitement")</f>
        <v>excitement</v>
      </c>
      <c r="D73" s="25" t="str">
        <f>HYPERLINK("http://dictionary.cambridge.org/dictionary/english-vietnamese/excite?q=excitement","trạng thái xúc động")</f>
        <v>trạng thái xúc động</v>
      </c>
      <c r="E73" s="19"/>
      <c r="F73" s="24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45.75" customHeight="1">
      <c r="A74" s="15"/>
      <c r="B74" s="16">
        <v>3596</v>
      </c>
      <c r="C74" s="17" t="str">
        <f>HYPERLINK("http://dictionary.cambridge.org/dictionary/english/cave","cave")</f>
        <v>cave</v>
      </c>
      <c r="D74" s="18" t="str">
        <f>HYPERLINK("http://dictionary.cambridge.org/dictionary/english-vietnamese/cave","động, hang")</f>
        <v>động, hang</v>
      </c>
      <c r="E74" s="26" t="s">
        <v>67</v>
      </c>
      <c r="F74" s="17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45.75" customHeight="1">
      <c r="A75" s="15"/>
      <c r="B75" s="16">
        <v>3618</v>
      </c>
      <c r="C75" s="17" t="str">
        <f>HYPERLINK("http://dictionary.cambridge.org/dictionary/english/pencil","pen")</f>
        <v>pen</v>
      </c>
      <c r="D75" s="18" t="str">
        <f>HYPERLINK("http://dictionary.cambridge.org/dictionary/english-vietnamese/pen_2","bút")</f>
        <v>bút</v>
      </c>
      <c r="E75" s="19"/>
      <c r="F75" s="17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45.75" customHeight="1">
      <c r="A76" s="15"/>
      <c r="B76" s="16">
        <v>3725</v>
      </c>
      <c r="C76" s="17" t="str">
        <f>HYPERLINK("http://dictionary.cambridge.org/dictionary/english/blue","blue")</f>
        <v>blue</v>
      </c>
      <c r="D76" s="18" t="str">
        <f>HYPERLINK("http://dictionary.cambridge.org/dictionary/english-vietnamese/blue_1","màu xanh da trời")</f>
        <v>màu xanh da trời</v>
      </c>
      <c r="E76" s="26" t="s">
        <v>68</v>
      </c>
      <c r="F76" s="17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45.75" customHeight="1">
      <c r="A77" s="15"/>
      <c r="B77" s="16">
        <v>3941</v>
      </c>
      <c r="C77" s="17" t="str">
        <f>HYPERLINK("http://dictionary.cambridge.org/dictionary/english/eat","eating")</f>
        <v>eating</v>
      </c>
      <c r="D77" s="18" t="str">
        <f>HYPERLINK("http://dictionary.cambridge.org/dictionary/english-vietnamese/eat","ăn")</f>
        <v>ăn</v>
      </c>
      <c r="E77" s="26" t="s">
        <v>51</v>
      </c>
      <c r="F77" s="17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45.75" customHeight="1">
      <c r="A78" s="15"/>
      <c r="B78" s="16">
        <v>4083</v>
      </c>
      <c r="C78" s="24" t="str">
        <f>HYPERLINK("http://dictionary.cambridge.org/dictionary/english/ridiculous","ridiculous")</f>
        <v>ridiculous</v>
      </c>
      <c r="D78" s="25" t="str">
        <f>HYPERLINK("http://dictionary.cambridge.org/dictionary/english-vietnamese/ridiculous","buồn cười")</f>
        <v>buồn cười</v>
      </c>
      <c r="E78" s="19" t="s">
        <v>69</v>
      </c>
      <c r="F78" s="24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45.75" customHeight="1">
      <c r="A79" s="15"/>
      <c r="B79" s="16">
        <v>4169</v>
      </c>
      <c r="C79" s="17" t="str">
        <f>HYPERLINK("http://dictionary.cambridge.org/dictionary/english/bloody","bloody")</f>
        <v>bloody</v>
      </c>
      <c r="D79" s="18" t="str">
        <f>HYPERLINK("http://dictionary.cambridge.org/dictionary/english-vietnamese/blood?q=bloody","đẫm máu")</f>
        <v>đẫm máu</v>
      </c>
      <c r="E79" s="19"/>
      <c r="F79" s="17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45.75" customHeight="1">
      <c r="A80" s="15"/>
      <c r="B80" s="16">
        <v>4248</v>
      </c>
      <c r="C80" s="17" t="str">
        <f>HYPERLINK("http://dictionary.cambridge.org/dictionary/english/clip","clip")</f>
        <v>clip</v>
      </c>
      <c r="D80" s="18" t="str">
        <f>HYPERLINK("http://dictionary.cambridge.org/dictionary/english-vietnamese/clip_2","kẹp")</f>
        <v>kẹp</v>
      </c>
      <c r="E80" s="19" t="s">
        <v>70</v>
      </c>
      <c r="F80" s="17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45.75" customHeight="1">
      <c r="A81" s="15"/>
      <c r="B81" s="16">
        <v>4313</v>
      </c>
      <c r="C81" s="17" t="str">
        <f>HYPERLINK("http://dictionary.cambridge.org/dictionary/english/fisherman","fisherman")</f>
        <v>fisherman</v>
      </c>
      <c r="D81" s="18" t="str">
        <f>HYPERLINK("http://dictionary.cambridge.org/dictionary/english-vietnamese/fish_1?q=fisherman","ngư dân")</f>
        <v>ngư dân</v>
      </c>
      <c r="E81" s="19"/>
      <c r="F81" s="17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45.75" customHeight="1">
      <c r="A82" s="15"/>
      <c r="B82" s="16">
        <v>4464</v>
      </c>
      <c r="C82" s="17" t="str">
        <f>HYPERLINK("http://dictionary.cambridge.org/dictionary/english/pencil","pencil")</f>
        <v>pencil</v>
      </c>
      <c r="D82" s="18" t="str">
        <f>HYPERLINK("http://dictionary.cambridge.org/dictionary/english-vietnamese/pencil","bút chì")</f>
        <v>bút chì</v>
      </c>
      <c r="E82" s="19" t="s">
        <v>71</v>
      </c>
      <c r="F82" s="17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45.75" customHeight="1">
      <c r="A83" s="15"/>
      <c r="B83" s="16">
        <v>4485</v>
      </c>
      <c r="C83" s="17" t="str">
        <f>HYPERLINK("http://dictionary.cambridge.org/dictionary/english/shark","shark")</f>
        <v>shark</v>
      </c>
      <c r="D83" s="18" t="str">
        <f>HYPERLINK("http://dictionary.cambridge.org/dictionary/english-vietnamese/shark","cá mập")</f>
        <v>cá mập</v>
      </c>
      <c r="E83" s="28" t="s">
        <v>51</v>
      </c>
      <c r="F83" s="17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45.75" customHeight="1">
      <c r="A84" s="15"/>
      <c r="B84" s="16">
        <v>4891</v>
      </c>
      <c r="C84" s="17" t="str">
        <f>HYPERLINK("http://dictionary.cambridge.org/dictionary/english/ribbon","ribbon")</f>
        <v>ribbon</v>
      </c>
      <c r="D84" s="18" t="str">
        <f>HYPERLINK("http://dictionary.cambridge.org/dictionary/english-vietnamese/ribbon","dải duy băng")</f>
        <v>dải duy băng</v>
      </c>
      <c r="E84" s="26" t="s">
        <v>68</v>
      </c>
      <c r="F84" s="17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45.75" customHeight="1">
      <c r="A85" s="15"/>
      <c r="B85" s="16">
        <v>4970</v>
      </c>
      <c r="C85" s="24" t="str">
        <f>HYPERLINK("http://dictionary.cambridge.org/dictionary/english/sometime","sometime")</f>
        <v>sometime</v>
      </c>
      <c r="D85" s="25" t="str">
        <f>HYPERLINK("http://dictionary.cambridge.org/dictionary/english-vietnamese/some_1?q=sometime","vào lúc nào đó, thỉnh thoảng")</f>
        <v>vào lúc nào đó, thỉnh thoảng</v>
      </c>
      <c r="E85" s="26" t="s">
        <v>72</v>
      </c>
      <c r="F85" s="24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45.75" customHeight="1">
      <c r="A86" s="15"/>
      <c r="B86" s="16">
        <v>4987</v>
      </c>
      <c r="C86" s="17" t="str">
        <f>HYPERLINK("http://dictionary.cambridge.org/dictionary/english/vacuum","vacuum")</f>
        <v>vacuum</v>
      </c>
      <c r="D86" s="18" t="str">
        <f>HYPERLINK("http://dictionary.cambridge.org/dictionary/english-vietnamese/vacuum","máy hút bụi")</f>
        <v>máy hút bụi</v>
      </c>
      <c r="E86" s="19" t="s">
        <v>73</v>
      </c>
      <c r="F86" s="17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2.5" hidden="1" customHeight="1">
      <c r="A87" s="29"/>
      <c r="B87" s="30"/>
      <c r="C87" s="31"/>
      <c r="D87" s="32"/>
      <c r="E87" s="33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2.5" hidden="1" customHeight="1">
      <c r="A88" s="36"/>
      <c r="B88" s="37"/>
      <c r="C88" s="38"/>
      <c r="D88" s="38"/>
      <c r="E88" s="39"/>
      <c r="F88" s="4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5"/>
      <c r="B89" s="35"/>
      <c r="C89" s="35"/>
      <c r="D89" s="35"/>
      <c r="E89" s="35"/>
      <c r="F89" s="41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5">
      <c r="A90" s="35"/>
      <c r="B90" s="35"/>
      <c r="C90" s="35"/>
      <c r="D90" s="35"/>
      <c r="E90" s="35"/>
      <c r="F90" s="41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5">
      <c r="A91" s="35"/>
      <c r="B91" s="35"/>
      <c r="C91" s="35"/>
      <c r="D91" s="35"/>
      <c r="E91" s="35"/>
      <c r="F91" s="41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5">
      <c r="A92" s="35"/>
      <c r="B92" s="35"/>
      <c r="C92" s="35"/>
      <c r="D92" s="35"/>
      <c r="E92" s="35"/>
      <c r="F92" s="41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5">
      <c r="A93" s="35"/>
      <c r="B93" s="35"/>
      <c r="C93" s="35"/>
      <c r="D93" s="35"/>
      <c r="E93" s="35"/>
      <c r="F93" s="41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5">
      <c r="A94" s="35"/>
      <c r="B94" s="35"/>
      <c r="C94" s="35"/>
      <c r="D94" s="35"/>
      <c r="E94" s="35"/>
      <c r="F94" s="41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5">
      <c r="A95" s="35"/>
      <c r="B95" s="35"/>
      <c r="C95" s="35"/>
      <c r="D95" s="35"/>
      <c r="E95" s="35"/>
      <c r="F95" s="41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5">
      <c r="A96" s="35"/>
      <c r="B96" s="35"/>
      <c r="C96" s="35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5">
      <c r="A97" s="35"/>
      <c r="B97" s="35"/>
      <c r="C97" s="35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5">
      <c r="A98" s="35"/>
      <c r="B98" s="35"/>
      <c r="C98" s="35"/>
      <c r="D98" s="35"/>
      <c r="E98" s="35"/>
      <c r="F98" s="41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5">
      <c r="A99" s="35"/>
      <c r="B99" s="35"/>
      <c r="C99" s="35"/>
      <c r="D99" s="35"/>
      <c r="E99" s="35"/>
      <c r="F99" s="41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5">
      <c r="A100" s="35"/>
      <c r="B100" s="35"/>
      <c r="C100" s="35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5">
      <c r="A101" s="35"/>
      <c r="B101" s="35"/>
      <c r="C101" s="35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5">
      <c r="A102" s="35"/>
      <c r="B102" s="35"/>
      <c r="C102" s="35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5">
      <c r="A103" s="35"/>
      <c r="B103" s="35"/>
      <c r="C103" s="35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5">
      <c r="A104" s="35"/>
      <c r="B104" s="35"/>
      <c r="C104" s="35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5">
      <c r="A105" s="35"/>
      <c r="B105" s="35"/>
      <c r="C105" s="35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5">
      <c r="A106" s="35"/>
      <c r="B106" s="35"/>
      <c r="C106" s="35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5">
      <c r="A107" s="35"/>
      <c r="B107" s="35"/>
      <c r="C107" s="35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5">
      <c r="A108" s="35"/>
      <c r="B108" s="35"/>
      <c r="C108" s="35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5">
      <c r="A109" s="35"/>
      <c r="B109" s="35"/>
      <c r="C109" s="35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5">
      <c r="A110" s="35"/>
      <c r="B110" s="35"/>
      <c r="C110" s="35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5">
      <c r="A111" s="35"/>
      <c r="B111" s="35"/>
      <c r="C111" s="35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5">
      <c r="A112" s="35"/>
      <c r="B112" s="35"/>
      <c r="C112" s="35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5">
      <c r="A113" s="35"/>
      <c r="B113" s="35"/>
      <c r="C113" s="35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5">
      <c r="A114" s="35"/>
      <c r="B114" s="35"/>
      <c r="C114" s="35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5">
      <c r="A115" s="35"/>
      <c r="B115" s="35"/>
      <c r="C115" s="35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5">
      <c r="A116" s="35"/>
      <c r="B116" s="35"/>
      <c r="C116" s="35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5">
      <c r="A117" s="35"/>
      <c r="B117" s="35"/>
      <c r="C117" s="35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5">
      <c r="A118" s="35"/>
      <c r="B118" s="35"/>
      <c r="C118" s="35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5">
      <c r="A119" s="35"/>
      <c r="B119" s="35"/>
      <c r="C119" s="35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5">
      <c r="A120" s="35"/>
      <c r="B120" s="35"/>
      <c r="C120" s="35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5">
      <c r="A121" s="35"/>
      <c r="B121" s="35"/>
      <c r="C121" s="35"/>
      <c r="D121" s="35"/>
      <c r="E121" s="35"/>
      <c r="F121" s="41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5">
      <c r="A122" s="35"/>
      <c r="B122" s="35"/>
      <c r="C122" s="35"/>
      <c r="D122" s="35"/>
      <c r="E122" s="35"/>
      <c r="F122" s="41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5">
      <c r="A123" s="35"/>
      <c r="B123" s="35"/>
      <c r="C123" s="35"/>
      <c r="D123" s="35"/>
      <c r="E123" s="35"/>
      <c r="F123" s="41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5">
      <c r="A124" s="35"/>
      <c r="B124" s="35"/>
      <c r="C124" s="35"/>
      <c r="D124" s="35"/>
      <c r="E124" s="35"/>
      <c r="F124" s="41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5">
      <c r="A125" s="35"/>
      <c r="B125" s="35"/>
      <c r="C125" s="35"/>
      <c r="D125" s="35"/>
      <c r="E125" s="35"/>
      <c r="F125" s="41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5">
      <c r="A126" s="35"/>
      <c r="B126" s="35"/>
      <c r="C126" s="35"/>
      <c r="D126" s="35"/>
      <c r="E126" s="35"/>
      <c r="F126" s="41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5">
      <c r="A127" s="35"/>
      <c r="B127" s="35"/>
      <c r="C127" s="35"/>
      <c r="D127" s="35"/>
      <c r="E127" s="35"/>
      <c r="F127" s="41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5">
      <c r="A128" s="35"/>
      <c r="B128" s="35"/>
      <c r="C128" s="35"/>
      <c r="D128" s="35"/>
      <c r="E128" s="35"/>
      <c r="F128" s="41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5">
      <c r="A129" s="35"/>
      <c r="B129" s="35"/>
      <c r="C129" s="35"/>
      <c r="D129" s="35"/>
      <c r="E129" s="35"/>
      <c r="F129" s="41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5">
      <c r="A130" s="35"/>
      <c r="B130" s="35"/>
      <c r="C130" s="35"/>
      <c r="D130" s="35"/>
      <c r="E130" s="35"/>
      <c r="F130" s="41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5">
      <c r="A131" s="35"/>
      <c r="B131" s="35"/>
      <c r="C131" s="35"/>
      <c r="D131" s="35"/>
      <c r="E131" s="35"/>
      <c r="F131" s="41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5">
      <c r="A132" s="35"/>
      <c r="B132" s="35"/>
      <c r="C132" s="35"/>
      <c r="D132" s="35"/>
      <c r="E132" s="35"/>
      <c r="F132" s="41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5">
      <c r="A133" s="35"/>
      <c r="B133" s="35"/>
      <c r="C133" s="35"/>
      <c r="D133" s="35"/>
      <c r="E133" s="35"/>
      <c r="F133" s="41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5">
      <c r="A134" s="35"/>
      <c r="B134" s="35"/>
      <c r="C134" s="35"/>
      <c r="D134" s="35"/>
      <c r="E134" s="35"/>
      <c r="F134" s="41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5">
      <c r="A135" s="35"/>
      <c r="B135" s="35"/>
      <c r="C135" s="35"/>
      <c r="D135" s="35"/>
      <c r="E135" s="35"/>
      <c r="F135" s="41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5">
      <c r="A136" s="35"/>
      <c r="B136" s="35"/>
      <c r="C136" s="35"/>
      <c r="D136" s="35"/>
      <c r="E136" s="35"/>
      <c r="F136" s="41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5">
      <c r="A137" s="35"/>
      <c r="B137" s="35"/>
      <c r="C137" s="35"/>
      <c r="D137" s="35"/>
      <c r="E137" s="35"/>
      <c r="F137" s="41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5">
      <c r="A138" s="35"/>
      <c r="B138" s="35"/>
      <c r="C138" s="35"/>
      <c r="D138" s="35"/>
      <c r="E138" s="35"/>
      <c r="F138" s="41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5">
      <c r="A139" s="35"/>
      <c r="B139" s="35"/>
      <c r="C139" s="35"/>
      <c r="D139" s="35"/>
      <c r="E139" s="35"/>
      <c r="F139" s="41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5">
      <c r="A140" s="35"/>
      <c r="B140" s="35"/>
      <c r="C140" s="35"/>
      <c r="D140" s="35"/>
      <c r="E140" s="35"/>
      <c r="F140" s="41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5">
      <c r="A141" s="35"/>
      <c r="B141" s="35"/>
      <c r="C141" s="35"/>
      <c r="D141" s="35"/>
      <c r="E141" s="35"/>
      <c r="F141" s="41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5">
      <c r="A142" s="35"/>
      <c r="B142" s="35"/>
      <c r="C142" s="35"/>
      <c r="D142" s="35"/>
      <c r="E142" s="35"/>
      <c r="F142" s="41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5">
      <c r="A143" s="35"/>
      <c r="B143" s="35"/>
      <c r="C143" s="35"/>
      <c r="D143" s="35"/>
      <c r="E143" s="35"/>
      <c r="F143" s="41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5">
      <c r="A144" s="35"/>
      <c r="B144" s="35"/>
      <c r="C144" s="35"/>
      <c r="D144" s="35"/>
      <c r="E144" s="35"/>
      <c r="F144" s="41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5">
      <c r="A145" s="35"/>
      <c r="B145" s="35"/>
      <c r="C145" s="35"/>
      <c r="D145" s="35"/>
      <c r="E145" s="35"/>
      <c r="F145" s="41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5">
      <c r="A146" s="35"/>
      <c r="B146" s="35"/>
      <c r="C146" s="35"/>
      <c r="D146" s="35"/>
      <c r="E146" s="35"/>
      <c r="F146" s="41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5">
      <c r="A147" s="35"/>
      <c r="B147" s="35"/>
      <c r="C147" s="35"/>
      <c r="D147" s="35"/>
      <c r="E147" s="35"/>
      <c r="F147" s="41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5">
      <c r="A148" s="35"/>
      <c r="B148" s="35"/>
      <c r="C148" s="35"/>
      <c r="D148" s="35"/>
      <c r="E148" s="35"/>
      <c r="F148" s="41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5">
      <c r="A149" s="35"/>
      <c r="B149" s="35"/>
      <c r="C149" s="35"/>
      <c r="D149" s="35"/>
      <c r="E149" s="35"/>
      <c r="F149" s="41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5">
      <c r="A150" s="35"/>
      <c r="B150" s="35"/>
      <c r="C150" s="35"/>
      <c r="D150" s="35"/>
      <c r="E150" s="35"/>
      <c r="F150" s="41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5">
      <c r="A151" s="35"/>
      <c r="B151" s="35"/>
      <c r="C151" s="35"/>
      <c r="D151" s="35"/>
      <c r="E151" s="35"/>
      <c r="F151" s="41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5">
      <c r="A152" s="35"/>
      <c r="B152" s="35"/>
      <c r="C152" s="35"/>
      <c r="D152" s="35"/>
      <c r="E152" s="35"/>
      <c r="F152" s="41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5">
      <c r="A153" s="35"/>
      <c r="B153" s="35"/>
      <c r="C153" s="35"/>
      <c r="D153" s="35"/>
      <c r="E153" s="35"/>
      <c r="F153" s="41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5">
      <c r="A154" s="35"/>
      <c r="B154" s="35"/>
      <c r="C154" s="35"/>
      <c r="D154" s="35"/>
      <c r="E154" s="35"/>
      <c r="F154" s="41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5">
      <c r="A155" s="35"/>
      <c r="B155" s="35"/>
      <c r="C155" s="35"/>
      <c r="D155" s="35"/>
      <c r="E155" s="35"/>
      <c r="F155" s="41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5">
      <c r="A156" s="35"/>
      <c r="B156" s="35"/>
      <c r="C156" s="35"/>
      <c r="D156" s="35"/>
      <c r="E156" s="35"/>
      <c r="F156" s="41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5">
      <c r="A157" s="35"/>
      <c r="B157" s="35"/>
      <c r="C157" s="35"/>
      <c r="D157" s="35"/>
      <c r="E157" s="35"/>
      <c r="F157" s="41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5">
      <c r="A158" s="35"/>
      <c r="B158" s="35"/>
      <c r="C158" s="35"/>
      <c r="D158" s="35"/>
      <c r="E158" s="35"/>
      <c r="F158" s="41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5">
      <c r="A159" s="35"/>
      <c r="B159" s="35"/>
      <c r="C159" s="35"/>
      <c r="D159" s="35"/>
      <c r="E159" s="35"/>
      <c r="F159" s="41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5">
      <c r="A160" s="35"/>
      <c r="B160" s="35"/>
      <c r="C160" s="35"/>
      <c r="D160" s="35"/>
      <c r="E160" s="35"/>
      <c r="F160" s="41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5">
      <c r="A161" s="35"/>
      <c r="B161" s="35"/>
      <c r="C161" s="35"/>
      <c r="D161" s="35"/>
      <c r="E161" s="35"/>
      <c r="F161" s="41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5">
      <c r="A162" s="35"/>
      <c r="B162" s="35"/>
      <c r="C162" s="35"/>
      <c r="D162" s="35"/>
      <c r="E162" s="35"/>
      <c r="F162" s="41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5">
      <c r="A163" s="35"/>
      <c r="B163" s="35"/>
      <c r="C163" s="35"/>
      <c r="D163" s="35"/>
      <c r="E163" s="35"/>
      <c r="F163" s="41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5">
      <c r="A164" s="35"/>
      <c r="B164" s="35"/>
      <c r="C164" s="35"/>
      <c r="D164" s="35"/>
      <c r="E164" s="35"/>
      <c r="F164" s="41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5">
      <c r="A165" s="35"/>
      <c r="B165" s="35"/>
      <c r="C165" s="35"/>
      <c r="D165" s="35"/>
      <c r="E165" s="35"/>
      <c r="F165" s="41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5">
      <c r="A166" s="35"/>
      <c r="B166" s="35"/>
      <c r="C166" s="35"/>
      <c r="D166" s="35"/>
      <c r="E166" s="35"/>
      <c r="F166" s="41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5">
      <c r="A167" s="35"/>
      <c r="B167" s="35"/>
      <c r="C167" s="35"/>
      <c r="D167" s="35"/>
      <c r="E167" s="35"/>
      <c r="F167" s="41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5">
      <c r="A168" s="35"/>
      <c r="B168" s="35"/>
      <c r="C168" s="35"/>
      <c r="D168" s="35"/>
      <c r="E168" s="35"/>
      <c r="F168" s="41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5">
      <c r="A169" s="35"/>
      <c r="B169" s="35"/>
      <c r="C169" s="35"/>
      <c r="D169" s="35"/>
      <c r="E169" s="35"/>
      <c r="F169" s="41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5">
      <c r="A170" s="35"/>
      <c r="B170" s="35"/>
      <c r="C170" s="35"/>
      <c r="D170" s="35"/>
      <c r="E170" s="35"/>
      <c r="F170" s="41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5">
      <c r="A171" s="35"/>
      <c r="B171" s="35"/>
      <c r="C171" s="35"/>
      <c r="D171" s="35"/>
      <c r="E171" s="35"/>
      <c r="F171" s="41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5">
      <c r="A172" s="35"/>
      <c r="B172" s="35"/>
      <c r="C172" s="35"/>
      <c r="D172" s="35"/>
      <c r="E172" s="35"/>
      <c r="F172" s="41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5">
      <c r="A173" s="35"/>
      <c r="B173" s="35"/>
      <c r="C173" s="35"/>
      <c r="D173" s="35"/>
      <c r="E173" s="35"/>
      <c r="F173" s="4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5">
      <c r="A174" s="35"/>
      <c r="B174" s="35"/>
      <c r="C174" s="35"/>
      <c r="D174" s="35"/>
      <c r="E174" s="35"/>
      <c r="F174" s="41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5">
      <c r="A175" s="35"/>
      <c r="B175" s="35"/>
      <c r="C175" s="35"/>
      <c r="D175" s="35"/>
      <c r="E175" s="35"/>
      <c r="F175" s="41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5">
      <c r="A176" s="35"/>
      <c r="B176" s="35"/>
      <c r="C176" s="35"/>
      <c r="D176" s="35"/>
      <c r="E176" s="35"/>
      <c r="F176" s="41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5">
      <c r="A177" s="35"/>
      <c r="B177" s="35"/>
      <c r="C177" s="35"/>
      <c r="D177" s="35"/>
      <c r="E177" s="35"/>
      <c r="F177" s="41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5">
      <c r="A178" s="35"/>
      <c r="B178" s="35"/>
      <c r="C178" s="35"/>
      <c r="D178" s="35"/>
      <c r="E178" s="35"/>
      <c r="F178" s="41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5">
      <c r="A179" s="35"/>
      <c r="B179" s="35"/>
      <c r="C179" s="35"/>
      <c r="D179" s="35"/>
      <c r="E179" s="35"/>
      <c r="F179" s="41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5">
      <c r="A180" s="35"/>
      <c r="B180" s="35"/>
      <c r="C180" s="35"/>
      <c r="D180" s="35"/>
      <c r="E180" s="35"/>
      <c r="F180" s="41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5">
      <c r="A181" s="35"/>
      <c r="B181" s="35"/>
      <c r="C181" s="35"/>
      <c r="D181" s="35"/>
      <c r="E181" s="35"/>
      <c r="F181" s="41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5">
      <c r="A182" s="35"/>
      <c r="B182" s="35"/>
      <c r="C182" s="35"/>
      <c r="D182" s="35"/>
      <c r="E182" s="35"/>
      <c r="F182" s="41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5">
      <c r="A183" s="35"/>
      <c r="B183" s="35"/>
      <c r="C183" s="35"/>
      <c r="D183" s="35"/>
      <c r="E183" s="35"/>
      <c r="F183" s="41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5">
      <c r="A184" s="35"/>
      <c r="B184" s="35"/>
      <c r="C184" s="35"/>
      <c r="D184" s="35"/>
      <c r="E184" s="35"/>
      <c r="F184" s="41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5">
      <c r="A185" s="35"/>
      <c r="B185" s="35"/>
      <c r="C185" s="35"/>
      <c r="D185" s="35"/>
      <c r="E185" s="35"/>
      <c r="F185" s="41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5">
      <c r="A186" s="35"/>
      <c r="B186" s="35"/>
      <c r="C186" s="35"/>
      <c r="D186" s="35"/>
      <c r="E186" s="35"/>
      <c r="F186" s="41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5">
      <c r="A187" s="35"/>
      <c r="B187" s="35"/>
      <c r="C187" s="35"/>
      <c r="D187" s="35"/>
      <c r="E187" s="35"/>
      <c r="F187" s="41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5">
      <c r="A188" s="35"/>
      <c r="B188" s="35"/>
      <c r="C188" s="35"/>
      <c r="D188" s="35"/>
      <c r="E188" s="35"/>
      <c r="F188" s="41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5">
      <c r="A189" s="35"/>
      <c r="B189" s="35"/>
      <c r="C189" s="35"/>
      <c r="D189" s="35"/>
      <c r="E189" s="35"/>
      <c r="F189" s="41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5">
      <c r="A190" s="35"/>
      <c r="B190" s="35"/>
      <c r="C190" s="35"/>
      <c r="D190" s="35"/>
      <c r="E190" s="35"/>
      <c r="F190" s="41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5">
      <c r="A191" s="35"/>
      <c r="B191" s="35"/>
      <c r="C191" s="35"/>
      <c r="D191" s="35"/>
      <c r="E191" s="35"/>
      <c r="F191" s="41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5">
      <c r="A192" s="35"/>
      <c r="B192" s="35"/>
      <c r="C192" s="35"/>
      <c r="D192" s="35"/>
      <c r="E192" s="35"/>
      <c r="F192" s="41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5">
      <c r="A193" s="35"/>
      <c r="B193" s="35"/>
      <c r="C193" s="35"/>
      <c r="D193" s="35"/>
      <c r="E193" s="35"/>
      <c r="F193" s="41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5">
      <c r="A194" s="35"/>
      <c r="B194" s="35"/>
      <c r="C194" s="35"/>
      <c r="D194" s="35"/>
      <c r="E194" s="35"/>
      <c r="F194" s="41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5">
      <c r="A195" s="35"/>
      <c r="B195" s="35"/>
      <c r="C195" s="35"/>
      <c r="D195" s="35"/>
      <c r="E195" s="35"/>
      <c r="F195" s="41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5">
      <c r="A196" s="35"/>
      <c r="B196" s="35"/>
      <c r="C196" s="35"/>
      <c r="D196" s="35"/>
      <c r="E196" s="35"/>
      <c r="F196" s="41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5">
      <c r="A197" s="35"/>
      <c r="B197" s="35"/>
      <c r="C197" s="35"/>
      <c r="D197" s="35"/>
      <c r="E197" s="35"/>
      <c r="F197" s="41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5">
      <c r="A198" s="35"/>
      <c r="B198" s="35"/>
      <c r="C198" s="35"/>
      <c r="D198" s="35"/>
      <c r="E198" s="35"/>
      <c r="F198" s="41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5">
      <c r="A199" s="35"/>
      <c r="B199" s="35"/>
      <c r="C199" s="35"/>
      <c r="D199" s="35"/>
      <c r="E199" s="35"/>
      <c r="F199" s="41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5">
      <c r="A200" s="35"/>
      <c r="B200" s="35"/>
      <c r="C200" s="35"/>
      <c r="D200" s="35"/>
      <c r="E200" s="35"/>
      <c r="F200" s="41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5">
      <c r="A201" s="35"/>
      <c r="B201" s="35"/>
      <c r="C201" s="35"/>
      <c r="D201" s="35"/>
      <c r="E201" s="35"/>
      <c r="F201" s="41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5">
      <c r="A202" s="35"/>
      <c r="B202" s="35"/>
      <c r="C202" s="35"/>
      <c r="D202" s="35"/>
      <c r="E202" s="35"/>
      <c r="F202" s="41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5">
      <c r="A203" s="35"/>
      <c r="B203" s="35"/>
      <c r="C203" s="35"/>
      <c r="D203" s="35"/>
      <c r="E203" s="35"/>
      <c r="F203" s="41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5">
      <c r="A204" s="35"/>
      <c r="B204" s="35"/>
      <c r="C204" s="35"/>
      <c r="D204" s="35"/>
      <c r="E204" s="35"/>
      <c r="F204" s="41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5">
      <c r="A205" s="35"/>
      <c r="B205" s="35"/>
      <c r="C205" s="35"/>
      <c r="D205" s="35"/>
      <c r="E205" s="35"/>
      <c r="F205" s="41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5">
      <c r="A206" s="35"/>
      <c r="B206" s="35"/>
      <c r="C206" s="35"/>
      <c r="D206" s="35"/>
      <c r="E206" s="35"/>
      <c r="F206" s="41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5">
      <c r="A207" s="35"/>
      <c r="B207" s="35"/>
      <c r="C207" s="35"/>
      <c r="D207" s="35"/>
      <c r="E207" s="35"/>
      <c r="F207" s="41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5">
      <c r="A208" s="35"/>
      <c r="B208" s="35"/>
      <c r="C208" s="35"/>
      <c r="D208" s="35"/>
      <c r="E208" s="35"/>
      <c r="F208" s="41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5">
      <c r="A209" s="35"/>
      <c r="B209" s="35"/>
      <c r="C209" s="35"/>
      <c r="D209" s="35"/>
      <c r="E209" s="35"/>
      <c r="F209" s="41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5">
      <c r="A210" s="35"/>
      <c r="B210" s="35"/>
      <c r="C210" s="35"/>
      <c r="D210" s="35"/>
      <c r="E210" s="35"/>
      <c r="F210" s="41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5">
      <c r="A211" s="35"/>
      <c r="B211" s="35"/>
      <c r="C211" s="35"/>
      <c r="D211" s="35"/>
      <c r="E211" s="35"/>
      <c r="F211" s="41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5">
      <c r="A212" s="35"/>
      <c r="B212" s="35"/>
      <c r="C212" s="35"/>
      <c r="D212" s="35"/>
      <c r="E212" s="35"/>
      <c r="F212" s="41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5">
      <c r="A213" s="35"/>
      <c r="B213" s="35"/>
      <c r="C213" s="35"/>
      <c r="D213" s="35"/>
      <c r="E213" s="35"/>
      <c r="F213" s="41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5">
      <c r="A214" s="35"/>
      <c r="B214" s="35"/>
      <c r="C214" s="35"/>
      <c r="D214" s="35"/>
      <c r="E214" s="35"/>
      <c r="F214" s="41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5">
      <c r="A215" s="35"/>
      <c r="B215" s="35"/>
      <c r="C215" s="35"/>
      <c r="D215" s="35"/>
      <c r="E215" s="35"/>
      <c r="F215" s="41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5">
      <c r="A216" s="35"/>
      <c r="B216" s="35"/>
      <c r="C216" s="35"/>
      <c r="D216" s="35"/>
      <c r="E216" s="35"/>
      <c r="F216" s="41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5">
      <c r="A217" s="35"/>
      <c r="B217" s="35"/>
      <c r="C217" s="35"/>
      <c r="D217" s="35"/>
      <c r="E217" s="35"/>
      <c r="F217" s="41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5">
      <c r="A218" s="35"/>
      <c r="B218" s="35"/>
      <c r="C218" s="35"/>
      <c r="D218" s="35"/>
      <c r="E218" s="35"/>
      <c r="F218" s="41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5">
      <c r="A219" s="35"/>
      <c r="B219" s="35"/>
      <c r="C219" s="35"/>
      <c r="D219" s="35"/>
      <c r="E219" s="35"/>
      <c r="F219" s="41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5.5">
      <c r="A220" s="35"/>
      <c r="B220" s="35"/>
      <c r="C220" s="35"/>
      <c r="D220" s="35"/>
      <c r="E220" s="35"/>
      <c r="F220" s="41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5.5">
      <c r="A221" s="35"/>
      <c r="B221" s="35"/>
      <c r="C221" s="35"/>
      <c r="D221" s="35"/>
      <c r="E221" s="35"/>
      <c r="F221" s="41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5">
      <c r="A222" s="35"/>
      <c r="B222" s="35"/>
      <c r="C222" s="35"/>
      <c r="D222" s="35"/>
      <c r="E222" s="35"/>
      <c r="F222" s="41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5">
      <c r="A223" s="35"/>
      <c r="B223" s="35"/>
      <c r="C223" s="35"/>
      <c r="D223" s="35"/>
      <c r="E223" s="35"/>
      <c r="F223" s="41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5">
      <c r="A224" s="35"/>
      <c r="B224" s="35"/>
      <c r="C224" s="35"/>
      <c r="D224" s="35"/>
      <c r="E224" s="35"/>
      <c r="F224" s="41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5">
      <c r="A225" s="35"/>
      <c r="B225" s="35"/>
      <c r="C225" s="35"/>
      <c r="D225" s="35"/>
      <c r="E225" s="35"/>
      <c r="F225" s="41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5">
      <c r="A226" s="35"/>
      <c r="B226" s="35"/>
      <c r="C226" s="35"/>
      <c r="D226" s="35"/>
      <c r="E226" s="35"/>
      <c r="F226" s="41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5">
      <c r="A227" s="35"/>
      <c r="B227" s="35"/>
      <c r="C227" s="35"/>
      <c r="D227" s="35"/>
      <c r="E227" s="35"/>
      <c r="F227" s="41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5">
      <c r="A228" s="35"/>
      <c r="B228" s="35"/>
      <c r="C228" s="35"/>
      <c r="D228" s="35"/>
      <c r="E228" s="35"/>
      <c r="F228" s="41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5">
      <c r="A229" s="35"/>
      <c r="B229" s="35"/>
      <c r="C229" s="35"/>
      <c r="D229" s="35"/>
      <c r="E229" s="35"/>
      <c r="F229" s="41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5">
      <c r="A230" s="35"/>
      <c r="B230" s="35"/>
      <c r="C230" s="35"/>
      <c r="D230" s="35"/>
      <c r="E230" s="35"/>
      <c r="F230" s="41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5">
      <c r="A231" s="35"/>
      <c r="B231" s="35"/>
      <c r="C231" s="35"/>
      <c r="D231" s="35"/>
      <c r="E231" s="35"/>
      <c r="F231" s="41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5">
      <c r="A232" s="35"/>
      <c r="B232" s="35"/>
      <c r="C232" s="35"/>
      <c r="D232" s="35"/>
      <c r="E232" s="35"/>
      <c r="F232" s="41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5">
      <c r="A233" s="35"/>
      <c r="B233" s="35"/>
      <c r="C233" s="35"/>
      <c r="D233" s="35"/>
      <c r="E233" s="35"/>
      <c r="F233" s="41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5">
      <c r="A234" s="35"/>
      <c r="B234" s="35"/>
      <c r="C234" s="35"/>
      <c r="D234" s="35"/>
      <c r="E234" s="35"/>
      <c r="F234" s="41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5">
      <c r="A235" s="35"/>
      <c r="B235" s="35"/>
      <c r="C235" s="35"/>
      <c r="D235" s="35"/>
      <c r="E235" s="35"/>
      <c r="F235" s="41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5">
      <c r="A236" s="35"/>
      <c r="B236" s="35"/>
      <c r="C236" s="35"/>
      <c r="D236" s="35"/>
      <c r="E236" s="35"/>
      <c r="F236" s="41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5">
      <c r="A237" s="35"/>
      <c r="B237" s="35"/>
      <c r="C237" s="35"/>
      <c r="D237" s="35"/>
      <c r="E237" s="35"/>
      <c r="F237" s="41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5">
      <c r="A238" s="35"/>
      <c r="B238" s="35"/>
      <c r="C238" s="35"/>
      <c r="D238" s="35"/>
      <c r="E238" s="35"/>
      <c r="F238" s="41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5">
      <c r="A239" s="35"/>
      <c r="B239" s="35"/>
      <c r="C239" s="35"/>
      <c r="D239" s="35"/>
      <c r="E239" s="35"/>
      <c r="F239" s="41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5">
      <c r="A240" s="35"/>
      <c r="B240" s="35"/>
      <c r="C240" s="35"/>
      <c r="D240" s="35"/>
      <c r="E240" s="35"/>
      <c r="F240" s="41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5">
      <c r="A241" s="35"/>
      <c r="B241" s="35"/>
      <c r="C241" s="35"/>
      <c r="D241" s="35"/>
      <c r="E241" s="35"/>
      <c r="F241" s="41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5">
      <c r="A242" s="35"/>
      <c r="B242" s="35"/>
      <c r="C242" s="35"/>
      <c r="D242" s="35"/>
      <c r="E242" s="35"/>
      <c r="F242" s="41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5">
      <c r="A243" s="35"/>
      <c r="B243" s="35"/>
      <c r="C243" s="35"/>
      <c r="D243" s="35"/>
      <c r="E243" s="35"/>
      <c r="F243" s="41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5">
      <c r="A244" s="35"/>
      <c r="B244" s="35"/>
      <c r="C244" s="35"/>
      <c r="D244" s="35"/>
      <c r="E244" s="35"/>
      <c r="F244" s="41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5">
      <c r="A245" s="35"/>
      <c r="B245" s="35"/>
      <c r="C245" s="35"/>
      <c r="D245" s="35"/>
      <c r="E245" s="35"/>
      <c r="F245" s="41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5">
      <c r="A246" s="35"/>
      <c r="B246" s="35"/>
      <c r="C246" s="35"/>
      <c r="D246" s="35"/>
      <c r="E246" s="35"/>
      <c r="F246" s="41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5">
      <c r="A247" s="35"/>
      <c r="B247" s="35"/>
      <c r="C247" s="35"/>
      <c r="D247" s="35"/>
      <c r="E247" s="35"/>
      <c r="F247" s="41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5">
      <c r="A248" s="35"/>
      <c r="B248" s="35"/>
      <c r="C248" s="35"/>
      <c r="D248" s="35"/>
      <c r="E248" s="35"/>
      <c r="F248" s="41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5">
      <c r="A249" s="35"/>
      <c r="B249" s="35"/>
      <c r="C249" s="35"/>
      <c r="D249" s="35"/>
      <c r="E249" s="35"/>
      <c r="F249" s="41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5">
      <c r="A250" s="35"/>
      <c r="B250" s="35"/>
      <c r="C250" s="35"/>
      <c r="D250" s="35"/>
      <c r="E250" s="35"/>
      <c r="F250" s="41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5">
      <c r="A251" s="35"/>
      <c r="B251" s="35"/>
      <c r="C251" s="35"/>
      <c r="D251" s="35"/>
      <c r="E251" s="35"/>
      <c r="F251" s="41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5">
      <c r="A252" s="35"/>
      <c r="B252" s="35"/>
      <c r="C252" s="35"/>
      <c r="D252" s="35"/>
      <c r="E252" s="35"/>
      <c r="F252" s="41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5">
      <c r="A253" s="35"/>
      <c r="B253" s="35"/>
      <c r="C253" s="35"/>
      <c r="D253" s="35"/>
      <c r="E253" s="35"/>
      <c r="F253" s="41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5">
      <c r="A254" s="35"/>
      <c r="B254" s="35"/>
      <c r="C254" s="35"/>
      <c r="D254" s="35"/>
      <c r="E254" s="35"/>
      <c r="F254" s="41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5">
      <c r="A255" s="35"/>
      <c r="B255" s="35"/>
      <c r="C255" s="35"/>
      <c r="D255" s="35"/>
      <c r="E255" s="35"/>
      <c r="F255" s="41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5">
      <c r="A256" s="35"/>
      <c r="B256" s="35"/>
      <c r="C256" s="35"/>
      <c r="D256" s="35"/>
      <c r="E256" s="35"/>
      <c r="F256" s="41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5">
      <c r="A257" s="35"/>
      <c r="B257" s="35"/>
      <c r="C257" s="35"/>
      <c r="D257" s="35"/>
      <c r="E257" s="35"/>
      <c r="F257" s="41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5">
      <c r="A258" s="35"/>
      <c r="B258" s="35"/>
      <c r="C258" s="35"/>
      <c r="D258" s="35"/>
      <c r="E258" s="35"/>
      <c r="F258" s="41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5">
      <c r="A259" s="35"/>
      <c r="B259" s="35"/>
      <c r="C259" s="35"/>
      <c r="D259" s="35"/>
      <c r="E259" s="35"/>
      <c r="F259" s="41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5">
      <c r="A260" s="35"/>
      <c r="B260" s="35"/>
      <c r="C260" s="35"/>
      <c r="D260" s="35"/>
      <c r="E260" s="35"/>
      <c r="F260" s="41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5">
      <c r="A261" s="35"/>
      <c r="B261" s="35"/>
      <c r="C261" s="35"/>
      <c r="D261" s="35"/>
      <c r="E261" s="35"/>
      <c r="F261" s="41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5">
      <c r="A262" s="35"/>
      <c r="B262" s="35"/>
      <c r="C262" s="35"/>
      <c r="D262" s="35"/>
      <c r="E262" s="35"/>
      <c r="F262" s="41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5">
      <c r="A263" s="35"/>
      <c r="B263" s="35"/>
      <c r="C263" s="35"/>
      <c r="D263" s="35"/>
      <c r="E263" s="35"/>
      <c r="F263" s="41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5">
      <c r="A264" s="35"/>
      <c r="B264" s="35"/>
      <c r="C264" s="35"/>
      <c r="D264" s="35"/>
      <c r="E264" s="35"/>
      <c r="F264" s="41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5">
      <c r="A265" s="35"/>
      <c r="B265" s="35"/>
      <c r="C265" s="35"/>
      <c r="D265" s="35"/>
      <c r="E265" s="35"/>
      <c r="F265" s="41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5">
      <c r="A266" s="35"/>
      <c r="B266" s="35"/>
      <c r="C266" s="35"/>
      <c r="D266" s="35"/>
      <c r="E266" s="35"/>
      <c r="F266" s="41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5">
      <c r="A267" s="35"/>
      <c r="B267" s="35"/>
      <c r="C267" s="35"/>
      <c r="D267" s="35"/>
      <c r="E267" s="35"/>
      <c r="F267" s="41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5">
      <c r="A268" s="35"/>
      <c r="B268" s="35"/>
      <c r="C268" s="35"/>
      <c r="D268" s="35"/>
      <c r="E268" s="35"/>
      <c r="F268" s="41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5">
      <c r="A269" s="35"/>
      <c r="B269" s="35"/>
      <c r="C269" s="35"/>
      <c r="D269" s="35"/>
      <c r="E269" s="35"/>
      <c r="F269" s="41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5">
      <c r="A270" s="35"/>
      <c r="B270" s="35"/>
      <c r="C270" s="35"/>
      <c r="D270" s="35"/>
      <c r="E270" s="35"/>
      <c r="F270" s="41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5">
      <c r="A271" s="35"/>
      <c r="B271" s="35"/>
      <c r="C271" s="35"/>
      <c r="D271" s="35"/>
      <c r="E271" s="35"/>
      <c r="F271" s="41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5">
      <c r="A272" s="35"/>
      <c r="B272" s="35"/>
      <c r="C272" s="35"/>
      <c r="D272" s="35"/>
      <c r="E272" s="35"/>
      <c r="F272" s="41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5">
      <c r="A273" s="35"/>
      <c r="B273" s="35"/>
      <c r="C273" s="35"/>
      <c r="D273" s="35"/>
      <c r="E273" s="35"/>
      <c r="F273" s="41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5">
      <c r="A274" s="35"/>
      <c r="B274" s="35"/>
      <c r="C274" s="35"/>
      <c r="D274" s="35"/>
      <c r="E274" s="35"/>
      <c r="F274" s="41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5">
      <c r="A275" s="35"/>
      <c r="B275" s="35"/>
      <c r="C275" s="35"/>
      <c r="D275" s="35"/>
      <c r="E275" s="35"/>
      <c r="F275" s="41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5">
      <c r="A276" s="35"/>
      <c r="B276" s="35"/>
      <c r="C276" s="35"/>
      <c r="D276" s="35"/>
      <c r="E276" s="35"/>
      <c r="F276" s="41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5">
      <c r="A277" s="35"/>
      <c r="B277" s="35"/>
      <c r="C277" s="35"/>
      <c r="D277" s="35"/>
      <c r="E277" s="35"/>
      <c r="F277" s="41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5">
      <c r="A278" s="35"/>
      <c r="B278" s="35"/>
      <c r="C278" s="35"/>
      <c r="D278" s="35"/>
      <c r="E278" s="35"/>
      <c r="F278" s="41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5">
      <c r="A279" s="35"/>
      <c r="B279" s="35"/>
      <c r="C279" s="35"/>
      <c r="D279" s="35"/>
      <c r="E279" s="35"/>
      <c r="F279" s="41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5">
      <c r="A280" s="35"/>
      <c r="B280" s="35"/>
      <c r="C280" s="35"/>
      <c r="D280" s="35"/>
      <c r="E280" s="35"/>
      <c r="F280" s="41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5">
      <c r="A281" s="35"/>
      <c r="B281" s="35"/>
      <c r="C281" s="35"/>
      <c r="D281" s="35"/>
      <c r="E281" s="35"/>
      <c r="F281" s="41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5">
      <c r="A282" s="35"/>
      <c r="B282" s="35"/>
      <c r="C282" s="35"/>
      <c r="D282" s="35"/>
      <c r="E282" s="35"/>
      <c r="F282" s="41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5">
      <c r="A283" s="35"/>
      <c r="B283" s="35"/>
      <c r="C283" s="35"/>
      <c r="D283" s="35"/>
      <c r="E283" s="35"/>
      <c r="F283" s="41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5">
      <c r="A284" s="35"/>
      <c r="B284" s="35"/>
      <c r="C284" s="35"/>
      <c r="D284" s="35"/>
      <c r="E284" s="35"/>
      <c r="F284" s="41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5">
      <c r="A285" s="35"/>
      <c r="B285" s="35"/>
      <c r="C285" s="35"/>
      <c r="D285" s="35"/>
      <c r="E285" s="35"/>
      <c r="F285" s="41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5">
      <c r="A286" s="35"/>
      <c r="B286" s="35"/>
      <c r="C286" s="35"/>
      <c r="D286" s="35"/>
      <c r="E286" s="35"/>
      <c r="F286" s="41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5">
      <c r="A287" s="35"/>
      <c r="B287" s="35"/>
      <c r="C287" s="35"/>
      <c r="D287" s="35"/>
      <c r="E287" s="35"/>
      <c r="F287" s="41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5">
      <c r="A288" s="35"/>
      <c r="B288" s="35"/>
      <c r="C288" s="35"/>
      <c r="D288" s="35"/>
      <c r="E288" s="35"/>
      <c r="F288" s="41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5">
      <c r="A289" s="35"/>
      <c r="B289" s="35"/>
      <c r="C289" s="35"/>
      <c r="D289" s="35"/>
      <c r="E289" s="35"/>
      <c r="F289" s="41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5">
      <c r="A290" s="35"/>
      <c r="B290" s="35"/>
      <c r="C290" s="35"/>
      <c r="D290" s="35"/>
      <c r="E290" s="35"/>
      <c r="F290" s="41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5">
      <c r="A291" s="35"/>
      <c r="B291" s="35"/>
      <c r="C291" s="35"/>
      <c r="D291" s="35"/>
      <c r="E291" s="35"/>
      <c r="F291" s="41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5">
      <c r="A292" s="35"/>
      <c r="B292" s="35"/>
      <c r="C292" s="35"/>
      <c r="D292" s="35"/>
      <c r="E292" s="35"/>
      <c r="F292" s="41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5">
      <c r="A293" s="35"/>
      <c r="B293" s="35"/>
      <c r="C293" s="35"/>
      <c r="D293" s="35"/>
      <c r="E293" s="35"/>
      <c r="F293" s="41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5">
      <c r="A294" s="35"/>
      <c r="B294" s="35"/>
      <c r="C294" s="35"/>
      <c r="D294" s="35"/>
      <c r="E294" s="35"/>
      <c r="F294" s="41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5">
      <c r="A295" s="35"/>
      <c r="B295" s="35"/>
      <c r="C295" s="35"/>
      <c r="D295" s="35"/>
      <c r="E295" s="35"/>
      <c r="F295" s="41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5">
      <c r="A296" s="35"/>
      <c r="B296" s="35"/>
      <c r="C296" s="35"/>
      <c r="D296" s="35"/>
      <c r="E296" s="35"/>
      <c r="F296" s="41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5">
      <c r="A297" s="35"/>
      <c r="B297" s="35"/>
      <c r="C297" s="35"/>
      <c r="D297" s="35"/>
      <c r="E297" s="35"/>
      <c r="F297" s="41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5">
      <c r="A298" s="35"/>
      <c r="B298" s="35"/>
      <c r="C298" s="35"/>
      <c r="D298" s="35"/>
      <c r="E298" s="35"/>
      <c r="F298" s="41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5">
      <c r="A299" s="35"/>
      <c r="B299" s="35"/>
      <c r="C299" s="35"/>
      <c r="D299" s="35"/>
      <c r="E299" s="35"/>
      <c r="F299" s="41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5">
      <c r="A300" s="35"/>
      <c r="B300" s="35"/>
      <c r="C300" s="35"/>
      <c r="D300" s="35"/>
      <c r="E300" s="35"/>
      <c r="F300" s="41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5">
      <c r="A301" s="35"/>
      <c r="B301" s="35"/>
      <c r="C301" s="35"/>
      <c r="D301" s="35"/>
      <c r="E301" s="35"/>
      <c r="F301" s="41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5">
      <c r="A302" s="35"/>
      <c r="B302" s="35"/>
      <c r="C302" s="35"/>
      <c r="D302" s="35"/>
      <c r="E302" s="35"/>
      <c r="F302" s="41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5">
      <c r="A303" s="35"/>
      <c r="B303" s="35"/>
      <c r="C303" s="35"/>
      <c r="D303" s="35"/>
      <c r="E303" s="35"/>
      <c r="F303" s="41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5">
      <c r="A304" s="35"/>
      <c r="B304" s="35"/>
      <c r="C304" s="35"/>
      <c r="D304" s="35"/>
      <c r="E304" s="35"/>
      <c r="F304" s="41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5">
      <c r="A305" s="35"/>
      <c r="B305" s="35"/>
      <c r="C305" s="35"/>
      <c r="D305" s="35"/>
      <c r="E305" s="35"/>
      <c r="F305" s="41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5">
      <c r="A306" s="35"/>
      <c r="B306" s="35"/>
      <c r="C306" s="35"/>
      <c r="D306" s="35"/>
      <c r="E306" s="35"/>
      <c r="F306" s="41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5">
      <c r="A307" s="35"/>
      <c r="B307" s="35"/>
      <c r="C307" s="35"/>
      <c r="D307" s="35"/>
      <c r="E307" s="35"/>
      <c r="F307" s="41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5">
      <c r="A308" s="35"/>
      <c r="B308" s="35"/>
      <c r="C308" s="35"/>
      <c r="D308" s="35"/>
      <c r="E308" s="35"/>
      <c r="F308" s="41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5">
      <c r="A309" s="35"/>
      <c r="B309" s="35"/>
      <c r="C309" s="35"/>
      <c r="D309" s="35"/>
      <c r="E309" s="35"/>
      <c r="F309" s="41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5">
      <c r="A310" s="35"/>
      <c r="B310" s="35"/>
      <c r="C310" s="35"/>
      <c r="D310" s="35"/>
      <c r="E310" s="35"/>
      <c r="F310" s="41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5">
      <c r="A311" s="35"/>
      <c r="B311" s="35"/>
      <c r="C311" s="35"/>
      <c r="D311" s="35"/>
      <c r="E311" s="35"/>
      <c r="F311" s="41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5">
      <c r="A312" s="35"/>
      <c r="B312" s="35"/>
      <c r="C312" s="35"/>
      <c r="D312" s="35"/>
      <c r="E312" s="35"/>
      <c r="F312" s="41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5">
      <c r="A313" s="35"/>
      <c r="B313" s="35"/>
      <c r="C313" s="35"/>
      <c r="D313" s="35"/>
      <c r="E313" s="35"/>
      <c r="F313" s="41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5">
      <c r="A314" s="35"/>
      <c r="B314" s="35"/>
      <c r="C314" s="35"/>
      <c r="D314" s="35"/>
      <c r="E314" s="35"/>
      <c r="F314" s="41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5">
      <c r="A315" s="35"/>
      <c r="B315" s="35"/>
      <c r="C315" s="35"/>
      <c r="D315" s="35"/>
      <c r="E315" s="35"/>
      <c r="F315" s="41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5">
      <c r="A316" s="35"/>
      <c r="B316" s="35"/>
      <c r="C316" s="35"/>
      <c r="D316" s="35"/>
      <c r="E316" s="35"/>
      <c r="F316" s="41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5">
      <c r="A317" s="35"/>
      <c r="B317" s="35"/>
      <c r="C317" s="35"/>
      <c r="D317" s="35"/>
      <c r="E317" s="35"/>
      <c r="F317" s="41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5">
      <c r="A318" s="35"/>
      <c r="B318" s="35"/>
      <c r="C318" s="35"/>
      <c r="D318" s="35"/>
      <c r="E318" s="35"/>
      <c r="F318" s="41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5">
      <c r="A319" s="35"/>
      <c r="B319" s="35"/>
      <c r="C319" s="35"/>
      <c r="D319" s="35"/>
      <c r="E319" s="35"/>
      <c r="F319" s="41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5">
      <c r="A320" s="35"/>
      <c r="B320" s="35"/>
      <c r="C320" s="35"/>
      <c r="D320" s="35"/>
      <c r="E320" s="35"/>
      <c r="F320" s="41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5">
      <c r="A321" s="35"/>
      <c r="B321" s="35"/>
      <c r="C321" s="35"/>
      <c r="D321" s="35"/>
      <c r="E321" s="35"/>
      <c r="F321" s="41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5">
      <c r="A322" s="35"/>
      <c r="B322" s="35"/>
      <c r="C322" s="35"/>
      <c r="D322" s="35"/>
      <c r="E322" s="35"/>
      <c r="F322" s="41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5">
      <c r="A323" s="35"/>
      <c r="B323" s="35"/>
      <c r="C323" s="35"/>
      <c r="D323" s="35"/>
      <c r="E323" s="35"/>
      <c r="F323" s="41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5">
      <c r="A324" s="35"/>
      <c r="B324" s="35"/>
      <c r="C324" s="35"/>
      <c r="D324" s="35"/>
      <c r="E324" s="35"/>
      <c r="F324" s="41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5">
      <c r="A325" s="35"/>
      <c r="B325" s="35"/>
      <c r="C325" s="35"/>
      <c r="D325" s="35"/>
      <c r="E325" s="35"/>
      <c r="F325" s="41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5">
      <c r="A326" s="35"/>
      <c r="B326" s="35"/>
      <c r="C326" s="35"/>
      <c r="D326" s="35"/>
      <c r="E326" s="35"/>
      <c r="F326" s="41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5">
      <c r="A327" s="35"/>
      <c r="B327" s="35"/>
      <c r="C327" s="35"/>
      <c r="D327" s="35"/>
      <c r="E327" s="35"/>
      <c r="F327" s="41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5">
      <c r="A328" s="35"/>
      <c r="B328" s="35"/>
      <c r="C328" s="35"/>
      <c r="D328" s="35"/>
      <c r="E328" s="35"/>
      <c r="F328" s="41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5">
      <c r="A329" s="35"/>
      <c r="B329" s="35"/>
      <c r="C329" s="35"/>
      <c r="D329" s="35"/>
      <c r="E329" s="35"/>
      <c r="F329" s="41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5">
      <c r="A330" s="35"/>
      <c r="B330" s="35"/>
      <c r="C330" s="35"/>
      <c r="D330" s="35"/>
      <c r="E330" s="35"/>
      <c r="F330" s="41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5">
      <c r="A331" s="35"/>
      <c r="B331" s="35"/>
      <c r="C331" s="35"/>
      <c r="D331" s="35"/>
      <c r="E331" s="35"/>
      <c r="F331" s="41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5">
      <c r="A332" s="35"/>
      <c r="B332" s="35"/>
      <c r="C332" s="35"/>
      <c r="D332" s="35"/>
      <c r="E332" s="35"/>
      <c r="F332" s="41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5">
      <c r="A333" s="35"/>
      <c r="B333" s="35"/>
      <c r="C333" s="35"/>
      <c r="D333" s="35"/>
      <c r="E333" s="35"/>
      <c r="F333" s="41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5">
      <c r="A334" s="35"/>
      <c r="B334" s="35"/>
      <c r="C334" s="35"/>
      <c r="D334" s="35"/>
      <c r="E334" s="35"/>
      <c r="F334" s="41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5">
      <c r="A335" s="35"/>
      <c r="B335" s="35"/>
      <c r="C335" s="35"/>
      <c r="D335" s="35"/>
      <c r="E335" s="35"/>
      <c r="F335" s="41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5">
      <c r="A336" s="35"/>
      <c r="B336" s="35"/>
      <c r="C336" s="35"/>
      <c r="D336" s="35"/>
      <c r="E336" s="35"/>
      <c r="F336" s="41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5">
      <c r="A337" s="35"/>
      <c r="B337" s="35"/>
      <c r="C337" s="35"/>
      <c r="D337" s="35"/>
      <c r="E337" s="35"/>
      <c r="F337" s="41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5">
      <c r="A338" s="35"/>
      <c r="B338" s="35"/>
      <c r="C338" s="35"/>
      <c r="D338" s="35"/>
      <c r="E338" s="35"/>
      <c r="F338" s="41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5">
      <c r="A339" s="35"/>
      <c r="B339" s="35"/>
      <c r="C339" s="35"/>
      <c r="D339" s="35"/>
      <c r="E339" s="35"/>
      <c r="F339" s="41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5">
      <c r="A340" s="35"/>
      <c r="B340" s="35"/>
      <c r="C340" s="35"/>
      <c r="D340" s="35"/>
      <c r="E340" s="35"/>
      <c r="F340" s="41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5">
      <c r="A341" s="35"/>
      <c r="B341" s="35"/>
      <c r="C341" s="35"/>
      <c r="D341" s="35"/>
      <c r="E341" s="35"/>
      <c r="F341" s="41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5">
      <c r="A342" s="35"/>
      <c r="B342" s="35"/>
      <c r="C342" s="35"/>
      <c r="D342" s="35"/>
      <c r="E342" s="35"/>
      <c r="F342" s="41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5">
      <c r="A343" s="35"/>
      <c r="B343" s="35"/>
      <c r="C343" s="35"/>
      <c r="D343" s="35"/>
      <c r="E343" s="35"/>
      <c r="F343" s="41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5">
      <c r="A344" s="35"/>
      <c r="B344" s="35"/>
      <c r="C344" s="35"/>
      <c r="D344" s="35"/>
      <c r="E344" s="35"/>
      <c r="F344" s="41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5">
      <c r="A345" s="35"/>
      <c r="B345" s="35"/>
      <c r="C345" s="35"/>
      <c r="D345" s="35"/>
      <c r="E345" s="35"/>
      <c r="F345" s="41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5">
      <c r="A346" s="35"/>
      <c r="B346" s="35"/>
      <c r="C346" s="35"/>
      <c r="D346" s="35"/>
      <c r="E346" s="35"/>
      <c r="F346" s="41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5">
      <c r="A347" s="35"/>
      <c r="B347" s="35"/>
      <c r="C347" s="35"/>
      <c r="D347" s="35"/>
      <c r="E347" s="35"/>
      <c r="F347" s="41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5">
      <c r="A348" s="35"/>
      <c r="B348" s="35"/>
      <c r="C348" s="35"/>
      <c r="D348" s="35"/>
      <c r="E348" s="35"/>
      <c r="F348" s="41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5">
      <c r="A349" s="35"/>
      <c r="B349" s="35"/>
      <c r="C349" s="35"/>
      <c r="D349" s="35"/>
      <c r="E349" s="35"/>
      <c r="F349" s="41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5">
      <c r="A350" s="35"/>
      <c r="B350" s="35"/>
      <c r="C350" s="35"/>
      <c r="D350" s="35"/>
      <c r="E350" s="35"/>
      <c r="F350" s="41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5">
      <c r="A351" s="35"/>
      <c r="B351" s="35"/>
      <c r="C351" s="35"/>
      <c r="D351" s="35"/>
      <c r="E351" s="35"/>
      <c r="F351" s="41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5">
      <c r="A352" s="35"/>
      <c r="B352" s="35"/>
      <c r="C352" s="35"/>
      <c r="D352" s="35"/>
      <c r="E352" s="35"/>
      <c r="F352" s="41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5">
      <c r="A353" s="35"/>
      <c r="B353" s="35"/>
      <c r="C353" s="35"/>
      <c r="D353" s="35"/>
      <c r="E353" s="35"/>
      <c r="F353" s="41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5">
      <c r="A354" s="35"/>
      <c r="B354" s="35"/>
      <c r="C354" s="35"/>
      <c r="D354" s="35"/>
      <c r="E354" s="35"/>
      <c r="F354" s="41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5">
      <c r="A355" s="35"/>
      <c r="B355" s="35"/>
      <c r="C355" s="35"/>
      <c r="D355" s="35"/>
      <c r="E355" s="35"/>
      <c r="F355" s="41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5">
      <c r="A356" s="35"/>
      <c r="B356" s="35"/>
      <c r="C356" s="35"/>
      <c r="D356" s="35"/>
      <c r="E356" s="35"/>
      <c r="F356" s="41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5">
      <c r="A357" s="35"/>
      <c r="B357" s="35"/>
      <c r="C357" s="35"/>
      <c r="D357" s="35"/>
      <c r="E357" s="35"/>
      <c r="F357" s="41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5">
      <c r="A358" s="35"/>
      <c r="B358" s="35"/>
      <c r="C358" s="35"/>
      <c r="D358" s="35"/>
      <c r="E358" s="35"/>
      <c r="F358" s="41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5">
      <c r="A359" s="35"/>
      <c r="B359" s="35"/>
      <c r="C359" s="35"/>
      <c r="D359" s="35"/>
      <c r="E359" s="35"/>
      <c r="F359" s="41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5">
      <c r="A360" s="35"/>
      <c r="B360" s="35"/>
      <c r="C360" s="35"/>
      <c r="D360" s="35"/>
      <c r="E360" s="35"/>
      <c r="F360" s="41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5">
      <c r="A361" s="35"/>
      <c r="B361" s="35"/>
      <c r="C361" s="35"/>
      <c r="D361" s="35"/>
      <c r="E361" s="35"/>
      <c r="F361" s="41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5">
      <c r="A362" s="35"/>
      <c r="B362" s="35"/>
      <c r="C362" s="35"/>
      <c r="D362" s="35"/>
      <c r="E362" s="35"/>
      <c r="F362" s="41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5">
      <c r="A363" s="35"/>
      <c r="B363" s="35"/>
      <c r="C363" s="35"/>
      <c r="D363" s="35"/>
      <c r="E363" s="35"/>
      <c r="F363" s="41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5">
      <c r="A364" s="35"/>
      <c r="B364" s="35"/>
      <c r="C364" s="35"/>
      <c r="D364" s="35"/>
      <c r="E364" s="35"/>
      <c r="F364" s="41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5">
      <c r="A365" s="35"/>
      <c r="B365" s="35"/>
      <c r="C365" s="35"/>
      <c r="D365" s="35"/>
      <c r="E365" s="35"/>
      <c r="F365" s="41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5">
      <c r="A366" s="35"/>
      <c r="B366" s="35"/>
      <c r="C366" s="35"/>
      <c r="D366" s="35"/>
      <c r="E366" s="35"/>
      <c r="F366" s="41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5">
      <c r="A367" s="35"/>
      <c r="B367" s="35"/>
      <c r="C367" s="35"/>
      <c r="D367" s="35"/>
      <c r="E367" s="35"/>
      <c r="F367" s="41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5">
      <c r="A368" s="35"/>
      <c r="B368" s="35"/>
      <c r="C368" s="35"/>
      <c r="D368" s="35"/>
      <c r="E368" s="35"/>
      <c r="F368" s="41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5">
      <c r="A369" s="35"/>
      <c r="B369" s="35"/>
      <c r="C369" s="35"/>
      <c r="D369" s="35"/>
      <c r="E369" s="35"/>
      <c r="F369" s="41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5">
      <c r="A370" s="35"/>
      <c r="B370" s="35"/>
      <c r="C370" s="35"/>
      <c r="D370" s="35"/>
      <c r="E370" s="35"/>
      <c r="F370" s="41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5">
      <c r="A371" s="35"/>
      <c r="B371" s="35"/>
      <c r="C371" s="35"/>
      <c r="D371" s="35"/>
      <c r="E371" s="35"/>
      <c r="F371" s="41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5">
      <c r="A372" s="35"/>
      <c r="B372" s="35"/>
      <c r="C372" s="35"/>
      <c r="D372" s="35"/>
      <c r="E372" s="35"/>
      <c r="F372" s="41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5">
      <c r="A373" s="35"/>
      <c r="B373" s="35"/>
      <c r="C373" s="35"/>
      <c r="D373" s="35"/>
      <c r="E373" s="35"/>
      <c r="F373" s="41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5">
      <c r="A374" s="35"/>
      <c r="B374" s="35"/>
      <c r="C374" s="35"/>
      <c r="D374" s="35"/>
      <c r="E374" s="35"/>
      <c r="F374" s="41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5">
      <c r="A375" s="35"/>
      <c r="B375" s="35"/>
      <c r="C375" s="35"/>
      <c r="D375" s="35"/>
      <c r="E375" s="35"/>
      <c r="F375" s="41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5">
      <c r="A376" s="35"/>
      <c r="B376" s="35"/>
      <c r="C376" s="35"/>
      <c r="D376" s="35"/>
      <c r="E376" s="35"/>
      <c r="F376" s="41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5">
      <c r="A377" s="35"/>
      <c r="B377" s="35"/>
      <c r="C377" s="35"/>
      <c r="D377" s="35"/>
      <c r="E377" s="35"/>
      <c r="F377" s="41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5">
      <c r="A378" s="35"/>
      <c r="B378" s="35"/>
      <c r="C378" s="35"/>
      <c r="D378" s="35"/>
      <c r="E378" s="35"/>
      <c r="F378" s="41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5">
      <c r="A379" s="35"/>
      <c r="B379" s="35"/>
      <c r="C379" s="35"/>
      <c r="D379" s="35"/>
      <c r="E379" s="35"/>
      <c r="F379" s="41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5">
      <c r="A380" s="35"/>
      <c r="B380" s="35"/>
      <c r="C380" s="35"/>
      <c r="D380" s="35"/>
      <c r="E380" s="35"/>
      <c r="F380" s="41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5">
      <c r="A381" s="35"/>
      <c r="B381" s="35"/>
      <c r="C381" s="35"/>
      <c r="D381" s="35"/>
      <c r="E381" s="35"/>
      <c r="F381" s="41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5">
      <c r="A382" s="35"/>
      <c r="B382" s="35"/>
      <c r="C382" s="35"/>
      <c r="D382" s="35"/>
      <c r="E382" s="35"/>
      <c r="F382" s="41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5">
      <c r="A383" s="35"/>
      <c r="B383" s="35"/>
      <c r="C383" s="35"/>
      <c r="D383" s="35"/>
      <c r="E383" s="35"/>
      <c r="F383" s="41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5">
      <c r="A384" s="35"/>
      <c r="B384" s="35"/>
      <c r="C384" s="35"/>
      <c r="D384" s="35"/>
      <c r="E384" s="35"/>
      <c r="F384" s="41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5">
      <c r="A385" s="35"/>
      <c r="B385" s="35"/>
      <c r="C385" s="35"/>
      <c r="D385" s="35"/>
      <c r="E385" s="35"/>
      <c r="F385" s="41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5">
      <c r="A386" s="35"/>
      <c r="B386" s="35"/>
      <c r="C386" s="35"/>
      <c r="D386" s="35"/>
      <c r="E386" s="35"/>
      <c r="F386" s="41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5">
      <c r="A387" s="35"/>
      <c r="B387" s="35"/>
      <c r="C387" s="35"/>
      <c r="D387" s="35"/>
      <c r="E387" s="35"/>
      <c r="F387" s="41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5">
      <c r="A388" s="35"/>
      <c r="B388" s="35"/>
      <c r="C388" s="35"/>
      <c r="D388" s="35"/>
      <c r="E388" s="35"/>
      <c r="F388" s="41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5">
      <c r="A389" s="35"/>
      <c r="B389" s="35"/>
      <c r="C389" s="35"/>
      <c r="D389" s="35"/>
      <c r="E389" s="35"/>
      <c r="F389" s="41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5">
      <c r="A390" s="35"/>
      <c r="B390" s="35"/>
      <c r="C390" s="35"/>
      <c r="D390" s="35"/>
      <c r="E390" s="35"/>
      <c r="F390" s="41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5">
      <c r="A391" s="35"/>
      <c r="B391" s="35"/>
      <c r="C391" s="35"/>
      <c r="D391" s="35"/>
      <c r="E391" s="35"/>
      <c r="F391" s="41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5">
      <c r="A392" s="35"/>
      <c r="B392" s="35"/>
      <c r="C392" s="35"/>
      <c r="D392" s="35"/>
      <c r="E392" s="35"/>
      <c r="F392" s="41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5">
      <c r="A393" s="35"/>
      <c r="B393" s="35"/>
      <c r="C393" s="35"/>
      <c r="D393" s="35"/>
      <c r="E393" s="35"/>
      <c r="F393" s="41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5">
      <c r="A394" s="35"/>
      <c r="B394" s="35"/>
      <c r="C394" s="35"/>
      <c r="D394" s="35"/>
      <c r="E394" s="35"/>
      <c r="F394" s="41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5">
      <c r="A395" s="35"/>
      <c r="B395" s="35"/>
      <c r="C395" s="35"/>
      <c r="D395" s="35"/>
      <c r="E395" s="35"/>
      <c r="F395" s="41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5">
      <c r="A396" s="35"/>
      <c r="B396" s="35"/>
      <c r="C396" s="35"/>
      <c r="D396" s="35"/>
      <c r="E396" s="35"/>
      <c r="F396" s="41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5">
      <c r="A397" s="35"/>
      <c r="B397" s="35"/>
      <c r="C397" s="35"/>
      <c r="D397" s="35"/>
      <c r="E397" s="35"/>
      <c r="F397" s="41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5">
      <c r="A398" s="35"/>
      <c r="B398" s="35"/>
      <c r="C398" s="35"/>
      <c r="D398" s="35"/>
      <c r="E398" s="35"/>
      <c r="F398" s="41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5">
      <c r="A399" s="35"/>
      <c r="B399" s="35"/>
      <c r="C399" s="35"/>
      <c r="D399" s="35"/>
      <c r="E399" s="35"/>
      <c r="F399" s="41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5">
      <c r="A400" s="35"/>
      <c r="B400" s="35"/>
      <c r="C400" s="35"/>
      <c r="D400" s="35"/>
      <c r="E400" s="35"/>
      <c r="F400" s="41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5">
      <c r="A401" s="35"/>
      <c r="B401" s="35"/>
      <c r="C401" s="35"/>
      <c r="D401" s="35"/>
      <c r="E401" s="35"/>
      <c r="F401" s="41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5">
      <c r="A402" s="35"/>
      <c r="B402" s="35"/>
      <c r="C402" s="35"/>
      <c r="D402" s="35"/>
      <c r="E402" s="35"/>
      <c r="F402" s="41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5">
      <c r="A403" s="35"/>
      <c r="B403" s="35"/>
      <c r="C403" s="35"/>
      <c r="D403" s="35"/>
      <c r="E403" s="35"/>
      <c r="F403" s="41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5">
      <c r="A404" s="35"/>
      <c r="B404" s="35"/>
      <c r="C404" s="35"/>
      <c r="D404" s="35"/>
      <c r="E404" s="35"/>
      <c r="F404" s="41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5">
      <c r="A405" s="35"/>
      <c r="B405" s="35"/>
      <c r="C405" s="35"/>
      <c r="D405" s="35"/>
      <c r="E405" s="35"/>
      <c r="F405" s="41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5">
      <c r="A406" s="35"/>
      <c r="B406" s="35"/>
      <c r="C406" s="35"/>
      <c r="D406" s="35"/>
      <c r="E406" s="35"/>
      <c r="F406" s="41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5">
      <c r="A407" s="35"/>
      <c r="B407" s="35"/>
      <c r="C407" s="35"/>
      <c r="D407" s="35"/>
      <c r="E407" s="35"/>
      <c r="F407" s="41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5">
      <c r="A408" s="35"/>
      <c r="B408" s="35"/>
      <c r="C408" s="35"/>
      <c r="D408" s="35"/>
      <c r="E408" s="35"/>
      <c r="F408" s="41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5">
      <c r="A409" s="35"/>
      <c r="B409" s="35"/>
      <c r="C409" s="35"/>
      <c r="D409" s="35"/>
      <c r="E409" s="35"/>
      <c r="F409" s="41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5">
      <c r="A410" s="35"/>
      <c r="B410" s="35"/>
      <c r="C410" s="35"/>
      <c r="D410" s="35"/>
      <c r="E410" s="35"/>
      <c r="F410" s="41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5">
      <c r="A411" s="35"/>
      <c r="B411" s="35"/>
      <c r="C411" s="35"/>
      <c r="D411" s="35"/>
      <c r="E411" s="35"/>
      <c r="F411" s="41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5">
      <c r="A412" s="35"/>
      <c r="B412" s="35"/>
      <c r="C412" s="35"/>
      <c r="D412" s="35"/>
      <c r="E412" s="35"/>
      <c r="F412" s="41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5">
      <c r="A413" s="35"/>
      <c r="B413" s="35"/>
      <c r="C413" s="35"/>
      <c r="D413" s="35"/>
      <c r="E413" s="35"/>
      <c r="F413" s="41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5">
      <c r="A414" s="35"/>
      <c r="B414" s="35"/>
      <c r="C414" s="35"/>
      <c r="D414" s="35"/>
      <c r="E414" s="35"/>
      <c r="F414" s="41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5">
      <c r="A415" s="35"/>
      <c r="B415" s="35"/>
      <c r="C415" s="35"/>
      <c r="D415" s="35"/>
      <c r="E415" s="35"/>
      <c r="F415" s="41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5">
      <c r="A416" s="35"/>
      <c r="B416" s="35"/>
      <c r="C416" s="35"/>
      <c r="D416" s="35"/>
      <c r="E416" s="35"/>
      <c r="F416" s="41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5">
      <c r="A417" s="35"/>
      <c r="B417" s="35"/>
      <c r="C417" s="35"/>
      <c r="D417" s="35"/>
      <c r="E417" s="35"/>
      <c r="F417" s="41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5">
      <c r="A418" s="35"/>
      <c r="B418" s="35"/>
      <c r="C418" s="35"/>
      <c r="D418" s="35"/>
      <c r="E418" s="35"/>
      <c r="F418" s="41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5">
      <c r="A419" s="35"/>
      <c r="B419" s="35"/>
      <c r="C419" s="35"/>
      <c r="D419" s="35"/>
      <c r="E419" s="35"/>
      <c r="F419" s="41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5">
      <c r="A420" s="35"/>
      <c r="B420" s="35"/>
      <c r="C420" s="35"/>
      <c r="D420" s="35"/>
      <c r="E420" s="35"/>
      <c r="F420" s="41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5">
      <c r="A421" s="35"/>
      <c r="B421" s="35"/>
      <c r="C421" s="35"/>
      <c r="D421" s="35"/>
      <c r="E421" s="35"/>
      <c r="F421" s="41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5">
      <c r="A422" s="35"/>
      <c r="B422" s="35"/>
      <c r="C422" s="35"/>
      <c r="D422" s="35"/>
      <c r="E422" s="35"/>
      <c r="F422" s="41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5">
      <c r="A423" s="35"/>
      <c r="B423" s="35"/>
      <c r="C423" s="35"/>
      <c r="D423" s="35"/>
      <c r="E423" s="35"/>
      <c r="F423" s="41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5">
      <c r="A424" s="35"/>
      <c r="B424" s="35"/>
      <c r="C424" s="35"/>
      <c r="D424" s="35"/>
      <c r="E424" s="35"/>
      <c r="F424" s="41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5">
      <c r="A425" s="35"/>
      <c r="B425" s="35"/>
      <c r="C425" s="35"/>
      <c r="D425" s="35"/>
      <c r="E425" s="35"/>
      <c r="F425" s="41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5">
      <c r="A426" s="35"/>
      <c r="B426" s="35"/>
      <c r="C426" s="35"/>
      <c r="D426" s="35"/>
      <c r="E426" s="35"/>
      <c r="F426" s="41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5">
      <c r="A427" s="35"/>
      <c r="B427" s="35"/>
      <c r="C427" s="35"/>
      <c r="D427" s="35"/>
      <c r="E427" s="35"/>
      <c r="F427" s="41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5">
      <c r="A428" s="35"/>
      <c r="B428" s="35"/>
      <c r="C428" s="35"/>
      <c r="D428" s="35"/>
      <c r="E428" s="35"/>
      <c r="F428" s="41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5">
      <c r="A429" s="35"/>
      <c r="B429" s="35"/>
      <c r="C429" s="35"/>
      <c r="D429" s="35"/>
      <c r="E429" s="35"/>
      <c r="F429" s="41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5">
      <c r="A430" s="35"/>
      <c r="B430" s="35"/>
      <c r="C430" s="35"/>
      <c r="D430" s="35"/>
      <c r="E430" s="35"/>
      <c r="F430" s="41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5">
      <c r="A431" s="35"/>
      <c r="B431" s="35"/>
      <c r="C431" s="35"/>
      <c r="D431" s="35"/>
      <c r="E431" s="35"/>
      <c r="F431" s="41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5">
      <c r="A432" s="35"/>
      <c r="B432" s="35"/>
      <c r="C432" s="35"/>
      <c r="D432" s="35"/>
      <c r="E432" s="35"/>
      <c r="F432" s="41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5">
      <c r="A433" s="35"/>
      <c r="B433" s="35"/>
      <c r="C433" s="35"/>
      <c r="D433" s="35"/>
      <c r="E433" s="35"/>
      <c r="F433" s="41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5">
      <c r="A434" s="35"/>
      <c r="B434" s="35"/>
      <c r="C434" s="35"/>
      <c r="D434" s="35"/>
      <c r="E434" s="35"/>
      <c r="F434" s="41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5">
      <c r="A435" s="35"/>
      <c r="B435" s="35"/>
      <c r="C435" s="35"/>
      <c r="D435" s="35"/>
      <c r="E435" s="35"/>
      <c r="F435" s="41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5">
      <c r="A436" s="35"/>
      <c r="B436" s="35"/>
      <c r="C436" s="35"/>
      <c r="D436" s="35"/>
      <c r="E436" s="35"/>
      <c r="F436" s="41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5">
      <c r="A437" s="35"/>
      <c r="B437" s="35"/>
      <c r="C437" s="35"/>
      <c r="D437" s="35"/>
      <c r="E437" s="35"/>
      <c r="F437" s="41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5">
      <c r="A438" s="35"/>
      <c r="B438" s="35"/>
      <c r="C438" s="35"/>
      <c r="D438" s="35"/>
      <c r="E438" s="35"/>
      <c r="F438" s="41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5">
      <c r="A439" s="35"/>
      <c r="B439" s="35"/>
      <c r="C439" s="35"/>
      <c r="D439" s="35"/>
      <c r="E439" s="35"/>
      <c r="F439" s="41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5">
      <c r="A440" s="35"/>
      <c r="B440" s="35"/>
      <c r="C440" s="35"/>
      <c r="D440" s="35"/>
      <c r="E440" s="35"/>
      <c r="F440" s="41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5">
      <c r="A441" s="35"/>
      <c r="B441" s="35"/>
      <c r="C441" s="35"/>
      <c r="D441" s="35"/>
      <c r="E441" s="35"/>
      <c r="F441" s="41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5">
      <c r="A442" s="35"/>
      <c r="B442" s="35"/>
      <c r="C442" s="35"/>
      <c r="D442" s="35"/>
      <c r="E442" s="35"/>
      <c r="F442" s="41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5">
      <c r="A443" s="35"/>
      <c r="B443" s="35"/>
      <c r="C443" s="35"/>
      <c r="D443" s="35"/>
      <c r="E443" s="35"/>
      <c r="F443" s="41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5">
      <c r="A444" s="35"/>
      <c r="B444" s="35"/>
      <c r="C444" s="35"/>
      <c r="D444" s="35"/>
      <c r="E444" s="35"/>
      <c r="F444" s="41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5">
      <c r="A445" s="35"/>
      <c r="B445" s="35"/>
      <c r="C445" s="35"/>
      <c r="D445" s="35"/>
      <c r="E445" s="35"/>
      <c r="F445" s="41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5">
      <c r="A446" s="35"/>
      <c r="B446" s="35"/>
      <c r="C446" s="35"/>
      <c r="D446" s="35"/>
      <c r="E446" s="35"/>
      <c r="F446" s="41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5">
      <c r="A447" s="35"/>
      <c r="B447" s="35"/>
      <c r="C447" s="35"/>
      <c r="D447" s="35"/>
      <c r="E447" s="35"/>
      <c r="F447" s="41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5">
      <c r="A448" s="35"/>
      <c r="B448" s="35"/>
      <c r="C448" s="35"/>
      <c r="D448" s="35"/>
      <c r="E448" s="35"/>
      <c r="F448" s="41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5">
      <c r="A449" s="35"/>
      <c r="B449" s="35"/>
      <c r="C449" s="35"/>
      <c r="D449" s="35"/>
      <c r="E449" s="35"/>
      <c r="F449" s="41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5">
      <c r="A450" s="35"/>
      <c r="B450" s="35"/>
      <c r="C450" s="35"/>
      <c r="D450" s="35"/>
      <c r="E450" s="35"/>
      <c r="F450" s="41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5">
      <c r="A451" s="35"/>
      <c r="B451" s="35"/>
      <c r="C451" s="35"/>
      <c r="D451" s="35"/>
      <c r="E451" s="35"/>
      <c r="F451" s="41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5">
      <c r="A452" s="35"/>
      <c r="B452" s="35"/>
      <c r="C452" s="35"/>
      <c r="D452" s="35"/>
      <c r="E452" s="35"/>
      <c r="F452" s="41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5">
      <c r="A453" s="35"/>
      <c r="B453" s="35"/>
      <c r="C453" s="35"/>
      <c r="D453" s="35"/>
      <c r="E453" s="35"/>
      <c r="F453" s="41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5">
      <c r="A454" s="35"/>
      <c r="B454" s="35"/>
      <c r="C454" s="35"/>
      <c r="D454" s="35"/>
      <c r="E454" s="35"/>
      <c r="F454" s="41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5">
      <c r="A455" s="35"/>
      <c r="B455" s="35"/>
      <c r="C455" s="35"/>
      <c r="D455" s="35"/>
      <c r="E455" s="35"/>
      <c r="F455" s="41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5">
      <c r="A456" s="35"/>
      <c r="B456" s="35"/>
      <c r="C456" s="35"/>
      <c r="D456" s="35"/>
      <c r="E456" s="35"/>
      <c r="F456" s="41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5">
      <c r="A457" s="35"/>
      <c r="B457" s="35"/>
      <c r="C457" s="35"/>
      <c r="D457" s="35"/>
      <c r="E457" s="35"/>
      <c r="F457" s="41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5">
      <c r="A458" s="35"/>
      <c r="B458" s="35"/>
      <c r="C458" s="35"/>
      <c r="D458" s="35"/>
      <c r="E458" s="35"/>
      <c r="F458" s="41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5">
      <c r="A459" s="35"/>
      <c r="B459" s="35"/>
      <c r="C459" s="35"/>
      <c r="D459" s="35"/>
      <c r="E459" s="35"/>
      <c r="F459" s="41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5">
      <c r="A460" s="35"/>
      <c r="B460" s="35"/>
      <c r="C460" s="35"/>
      <c r="D460" s="35"/>
      <c r="E460" s="35"/>
      <c r="F460" s="41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5">
      <c r="A461" s="35"/>
      <c r="B461" s="35"/>
      <c r="C461" s="35"/>
      <c r="D461" s="35"/>
      <c r="E461" s="35"/>
      <c r="F461" s="41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5">
      <c r="A462" s="35"/>
      <c r="B462" s="35"/>
      <c r="C462" s="35"/>
      <c r="D462" s="35"/>
      <c r="E462" s="35"/>
      <c r="F462" s="41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5">
      <c r="A463" s="35"/>
      <c r="B463" s="35"/>
      <c r="C463" s="35"/>
      <c r="D463" s="35"/>
      <c r="E463" s="35"/>
      <c r="F463" s="41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5">
      <c r="A464" s="35"/>
      <c r="B464" s="35"/>
      <c r="C464" s="35"/>
      <c r="D464" s="35"/>
      <c r="E464" s="35"/>
      <c r="F464" s="41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5">
      <c r="A465" s="35"/>
      <c r="B465" s="35"/>
      <c r="C465" s="35"/>
      <c r="D465" s="35"/>
      <c r="E465" s="35"/>
      <c r="F465" s="41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5">
      <c r="A466" s="35"/>
      <c r="B466" s="35"/>
      <c r="C466" s="35"/>
      <c r="D466" s="35"/>
      <c r="E466" s="35"/>
      <c r="F466" s="41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5">
      <c r="A467" s="35"/>
      <c r="B467" s="35"/>
      <c r="C467" s="35"/>
      <c r="D467" s="35"/>
      <c r="E467" s="35"/>
      <c r="F467" s="41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5">
      <c r="A468" s="35"/>
      <c r="B468" s="35"/>
      <c r="C468" s="35"/>
      <c r="D468" s="35"/>
      <c r="E468" s="35"/>
      <c r="F468" s="41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5">
      <c r="A469" s="35"/>
      <c r="B469" s="35"/>
      <c r="C469" s="35"/>
      <c r="D469" s="35"/>
      <c r="E469" s="35"/>
      <c r="F469" s="41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5">
      <c r="A470" s="35"/>
      <c r="B470" s="35"/>
      <c r="C470" s="35"/>
      <c r="D470" s="35"/>
      <c r="E470" s="35"/>
      <c r="F470" s="41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5">
      <c r="A471" s="35"/>
      <c r="B471" s="35"/>
      <c r="C471" s="35"/>
      <c r="D471" s="35"/>
      <c r="E471" s="35"/>
      <c r="F471" s="41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5">
      <c r="A472" s="35"/>
      <c r="B472" s="35"/>
      <c r="C472" s="35"/>
      <c r="D472" s="35"/>
      <c r="E472" s="35"/>
      <c r="F472" s="41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5">
      <c r="A473" s="35"/>
      <c r="B473" s="35"/>
      <c r="C473" s="35"/>
      <c r="D473" s="35"/>
      <c r="E473" s="35"/>
      <c r="F473" s="41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5">
      <c r="A474" s="35"/>
      <c r="B474" s="35"/>
      <c r="C474" s="35"/>
      <c r="D474" s="35"/>
      <c r="E474" s="35"/>
      <c r="F474" s="41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5">
      <c r="A475" s="35"/>
      <c r="B475" s="35"/>
      <c r="C475" s="35"/>
      <c r="D475" s="35"/>
      <c r="E475" s="35"/>
      <c r="F475" s="41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5">
      <c r="A476" s="35"/>
      <c r="B476" s="35"/>
      <c r="C476" s="35"/>
      <c r="D476" s="35"/>
      <c r="E476" s="35"/>
      <c r="F476" s="41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5">
      <c r="A477" s="35"/>
      <c r="B477" s="35"/>
      <c r="C477" s="35"/>
      <c r="D477" s="35"/>
      <c r="E477" s="35"/>
      <c r="F477" s="41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5">
      <c r="A478" s="35"/>
      <c r="B478" s="35"/>
      <c r="C478" s="35"/>
      <c r="D478" s="35"/>
      <c r="E478" s="35"/>
      <c r="F478" s="41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5">
      <c r="A479" s="35"/>
      <c r="B479" s="35"/>
      <c r="C479" s="35"/>
      <c r="D479" s="35"/>
      <c r="E479" s="35"/>
      <c r="F479" s="41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5">
      <c r="A480" s="35"/>
      <c r="B480" s="35"/>
      <c r="C480" s="35"/>
      <c r="D480" s="35"/>
      <c r="E480" s="35"/>
      <c r="F480" s="41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5">
      <c r="A481" s="35"/>
      <c r="B481" s="35"/>
      <c r="C481" s="35"/>
      <c r="D481" s="35"/>
      <c r="E481" s="35"/>
      <c r="F481" s="41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5">
      <c r="A482" s="35"/>
      <c r="B482" s="35"/>
      <c r="C482" s="35"/>
      <c r="D482" s="35"/>
      <c r="E482" s="35"/>
      <c r="F482" s="41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5">
      <c r="A483" s="35"/>
      <c r="B483" s="35"/>
      <c r="C483" s="35"/>
      <c r="D483" s="35"/>
      <c r="E483" s="35"/>
      <c r="F483" s="41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5">
      <c r="A484" s="35"/>
      <c r="B484" s="35"/>
      <c r="C484" s="35"/>
      <c r="D484" s="35"/>
      <c r="E484" s="35"/>
      <c r="F484" s="41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5">
      <c r="A485" s="35"/>
      <c r="B485" s="35"/>
      <c r="C485" s="35"/>
      <c r="D485" s="35"/>
      <c r="E485" s="35"/>
      <c r="F485" s="41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5">
      <c r="A486" s="35"/>
      <c r="B486" s="35"/>
      <c r="C486" s="35"/>
      <c r="D486" s="35"/>
      <c r="E486" s="35"/>
      <c r="F486" s="41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5">
      <c r="A487" s="35"/>
      <c r="B487" s="35"/>
      <c r="C487" s="35"/>
      <c r="D487" s="35"/>
      <c r="E487" s="35"/>
      <c r="F487" s="41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5">
      <c r="A488" s="35"/>
      <c r="B488" s="35"/>
      <c r="C488" s="35"/>
      <c r="D488" s="35"/>
      <c r="E488" s="35"/>
      <c r="F488" s="41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5">
      <c r="A489" s="35"/>
      <c r="B489" s="35"/>
      <c r="C489" s="35"/>
      <c r="D489" s="35"/>
      <c r="E489" s="35"/>
      <c r="F489" s="41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5">
      <c r="A490" s="35"/>
      <c r="B490" s="35"/>
      <c r="C490" s="35"/>
      <c r="D490" s="35"/>
      <c r="E490" s="35"/>
      <c r="F490" s="41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5">
      <c r="A491" s="35"/>
      <c r="B491" s="35"/>
      <c r="C491" s="35"/>
      <c r="D491" s="35"/>
      <c r="E491" s="35"/>
      <c r="F491" s="41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5">
      <c r="A492" s="35"/>
      <c r="B492" s="35"/>
      <c r="C492" s="35"/>
      <c r="D492" s="35"/>
      <c r="E492" s="35"/>
      <c r="F492" s="41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5">
      <c r="A493" s="35"/>
      <c r="B493" s="35"/>
      <c r="C493" s="35"/>
      <c r="D493" s="35"/>
      <c r="E493" s="35"/>
      <c r="F493" s="41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5">
      <c r="A494" s="35"/>
      <c r="B494" s="35"/>
      <c r="C494" s="35"/>
      <c r="D494" s="35"/>
      <c r="E494" s="35"/>
      <c r="F494" s="41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5">
      <c r="A495" s="35"/>
      <c r="B495" s="35"/>
      <c r="C495" s="35"/>
      <c r="D495" s="35"/>
      <c r="E495" s="35"/>
      <c r="F495" s="41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5">
      <c r="A496" s="35"/>
      <c r="B496" s="35"/>
      <c r="C496" s="35"/>
      <c r="D496" s="35"/>
      <c r="E496" s="35"/>
      <c r="F496" s="41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5">
      <c r="A497" s="35"/>
      <c r="B497" s="35"/>
      <c r="C497" s="35"/>
      <c r="D497" s="35"/>
      <c r="E497" s="35"/>
      <c r="F497" s="41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5">
      <c r="A498" s="35"/>
      <c r="B498" s="35"/>
      <c r="C498" s="35"/>
      <c r="D498" s="35"/>
      <c r="E498" s="35"/>
      <c r="F498" s="41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5">
      <c r="A499" s="35"/>
      <c r="B499" s="35"/>
      <c r="C499" s="35"/>
      <c r="D499" s="35"/>
      <c r="E499" s="35"/>
      <c r="F499" s="41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5">
      <c r="A500" s="35"/>
      <c r="B500" s="35"/>
      <c r="C500" s="35"/>
      <c r="D500" s="35"/>
      <c r="E500" s="35"/>
      <c r="F500" s="41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5">
      <c r="A501" s="35"/>
      <c r="B501" s="35"/>
      <c r="C501" s="35"/>
      <c r="D501" s="35"/>
      <c r="E501" s="35"/>
      <c r="F501" s="41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5">
      <c r="A502" s="35"/>
      <c r="B502" s="35"/>
      <c r="C502" s="35"/>
      <c r="D502" s="35"/>
      <c r="E502" s="35"/>
      <c r="F502" s="41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5">
      <c r="A503" s="35"/>
      <c r="B503" s="35"/>
      <c r="C503" s="35"/>
      <c r="D503" s="35"/>
      <c r="E503" s="35"/>
      <c r="F503" s="41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5">
      <c r="A504" s="35"/>
      <c r="B504" s="35"/>
      <c r="C504" s="35"/>
      <c r="D504" s="35"/>
      <c r="E504" s="35"/>
      <c r="F504" s="41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5">
      <c r="A505" s="35"/>
      <c r="B505" s="35"/>
      <c r="C505" s="35"/>
      <c r="D505" s="35"/>
      <c r="E505" s="35"/>
      <c r="F505" s="41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5">
      <c r="A506" s="35"/>
      <c r="B506" s="35"/>
      <c r="C506" s="35"/>
      <c r="D506" s="35"/>
      <c r="E506" s="35"/>
      <c r="F506" s="41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5">
      <c r="A507" s="35"/>
      <c r="B507" s="35"/>
      <c r="C507" s="35"/>
      <c r="D507" s="35"/>
      <c r="E507" s="35"/>
      <c r="F507" s="41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5">
      <c r="A508" s="35"/>
      <c r="B508" s="35"/>
      <c r="C508" s="35"/>
      <c r="D508" s="35"/>
      <c r="E508" s="35"/>
      <c r="F508" s="41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5">
      <c r="A509" s="35"/>
      <c r="B509" s="35"/>
      <c r="C509" s="35"/>
      <c r="D509" s="35"/>
      <c r="E509" s="35"/>
      <c r="F509" s="41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5">
      <c r="A510" s="35"/>
      <c r="B510" s="35"/>
      <c r="C510" s="35"/>
      <c r="D510" s="35"/>
      <c r="E510" s="35"/>
      <c r="F510" s="41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5">
      <c r="A511" s="35"/>
      <c r="B511" s="35"/>
      <c r="C511" s="35"/>
      <c r="D511" s="35"/>
      <c r="E511" s="35"/>
      <c r="F511" s="41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5">
      <c r="A512" s="35"/>
      <c r="B512" s="35"/>
      <c r="C512" s="35"/>
      <c r="D512" s="35"/>
      <c r="E512" s="35"/>
      <c r="F512" s="41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5">
      <c r="A513" s="35"/>
      <c r="B513" s="35"/>
      <c r="C513" s="35"/>
      <c r="D513" s="35"/>
      <c r="E513" s="35"/>
      <c r="F513" s="41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5">
      <c r="A514" s="35"/>
      <c r="B514" s="35"/>
      <c r="C514" s="35"/>
      <c r="D514" s="35"/>
      <c r="E514" s="35"/>
      <c r="F514" s="41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5">
      <c r="A515" s="35"/>
      <c r="B515" s="35"/>
      <c r="C515" s="35"/>
      <c r="D515" s="35"/>
      <c r="E515" s="35"/>
      <c r="F515" s="41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5">
      <c r="A516" s="35"/>
      <c r="B516" s="35"/>
      <c r="C516" s="35"/>
      <c r="D516" s="35"/>
      <c r="E516" s="35"/>
      <c r="F516" s="41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5">
      <c r="A517" s="35"/>
      <c r="B517" s="35"/>
      <c r="C517" s="35"/>
      <c r="D517" s="35"/>
      <c r="E517" s="35"/>
      <c r="F517" s="41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5">
      <c r="A518" s="35"/>
      <c r="B518" s="35"/>
      <c r="C518" s="35"/>
      <c r="D518" s="35"/>
      <c r="E518" s="35"/>
      <c r="F518" s="41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5">
      <c r="A519" s="35"/>
      <c r="B519" s="35"/>
      <c r="C519" s="35"/>
      <c r="D519" s="35"/>
      <c r="E519" s="35"/>
      <c r="F519" s="41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5">
      <c r="A520" s="35"/>
      <c r="B520" s="35"/>
      <c r="C520" s="35"/>
      <c r="D520" s="35"/>
      <c r="E520" s="35"/>
      <c r="F520" s="41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5">
      <c r="A521" s="35"/>
      <c r="B521" s="35"/>
      <c r="C521" s="35"/>
      <c r="D521" s="35"/>
      <c r="E521" s="35"/>
      <c r="F521" s="41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5">
      <c r="A522" s="35"/>
      <c r="B522" s="35"/>
      <c r="C522" s="35"/>
      <c r="D522" s="35"/>
      <c r="E522" s="35"/>
      <c r="F522" s="41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5">
      <c r="A523" s="35"/>
      <c r="B523" s="35"/>
      <c r="C523" s="35"/>
      <c r="D523" s="35"/>
      <c r="E523" s="35"/>
      <c r="F523" s="41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5">
      <c r="A524" s="35"/>
      <c r="B524" s="35"/>
      <c r="C524" s="35"/>
      <c r="D524" s="35"/>
      <c r="E524" s="35"/>
      <c r="F524" s="41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5">
      <c r="A525" s="35"/>
      <c r="B525" s="35"/>
      <c r="C525" s="35"/>
      <c r="D525" s="35"/>
      <c r="E525" s="35"/>
      <c r="F525" s="41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5">
      <c r="A526" s="35"/>
      <c r="B526" s="35"/>
      <c r="C526" s="35"/>
      <c r="D526" s="35"/>
      <c r="E526" s="35"/>
      <c r="F526" s="41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5">
      <c r="A527" s="35"/>
      <c r="B527" s="35"/>
      <c r="C527" s="35"/>
      <c r="D527" s="35"/>
      <c r="E527" s="35"/>
      <c r="F527" s="41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5">
      <c r="A528" s="35"/>
      <c r="B528" s="35"/>
      <c r="C528" s="35"/>
      <c r="D528" s="35"/>
      <c r="E528" s="35"/>
      <c r="F528" s="41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5">
      <c r="A529" s="35"/>
      <c r="B529" s="35"/>
      <c r="C529" s="35"/>
      <c r="D529" s="35"/>
      <c r="E529" s="35"/>
      <c r="F529" s="41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5">
      <c r="A530" s="35"/>
      <c r="B530" s="35"/>
      <c r="C530" s="35"/>
      <c r="D530" s="35"/>
      <c r="E530" s="35"/>
      <c r="F530" s="41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5">
      <c r="A531" s="35"/>
      <c r="B531" s="35"/>
      <c r="C531" s="35"/>
      <c r="D531" s="35"/>
      <c r="E531" s="35"/>
      <c r="F531" s="41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5">
      <c r="A532" s="35"/>
      <c r="B532" s="35"/>
      <c r="C532" s="35"/>
      <c r="D532" s="35"/>
      <c r="E532" s="35"/>
      <c r="F532" s="41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5">
      <c r="A533" s="35"/>
      <c r="B533" s="35"/>
      <c r="C533" s="35"/>
      <c r="D533" s="35"/>
      <c r="E533" s="35"/>
      <c r="F533" s="41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5">
      <c r="A534" s="35"/>
      <c r="B534" s="35"/>
      <c r="C534" s="35"/>
      <c r="D534" s="35"/>
      <c r="E534" s="35"/>
      <c r="F534" s="41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5">
      <c r="A535" s="35"/>
      <c r="B535" s="35"/>
      <c r="C535" s="35"/>
      <c r="D535" s="35"/>
      <c r="E535" s="35"/>
      <c r="F535" s="41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5">
      <c r="A536" s="35"/>
      <c r="B536" s="35"/>
      <c r="C536" s="35"/>
      <c r="D536" s="35"/>
      <c r="E536" s="35"/>
      <c r="F536" s="41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5">
      <c r="A537" s="35"/>
      <c r="B537" s="35"/>
      <c r="C537" s="35"/>
      <c r="D537" s="35"/>
      <c r="E537" s="35"/>
      <c r="F537" s="41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5">
      <c r="A538" s="35"/>
      <c r="B538" s="35"/>
      <c r="C538" s="35"/>
      <c r="D538" s="35"/>
      <c r="E538" s="35"/>
      <c r="F538" s="41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5">
      <c r="A539" s="35"/>
      <c r="B539" s="35"/>
      <c r="C539" s="35"/>
      <c r="D539" s="35"/>
      <c r="E539" s="35"/>
      <c r="F539" s="41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5">
      <c r="A540" s="35"/>
      <c r="B540" s="35"/>
      <c r="C540" s="35"/>
      <c r="D540" s="35"/>
      <c r="E540" s="35"/>
      <c r="F540" s="41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5">
      <c r="A541" s="35"/>
      <c r="B541" s="35"/>
      <c r="C541" s="35"/>
      <c r="D541" s="35"/>
      <c r="E541" s="35"/>
      <c r="F541" s="41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5">
      <c r="A542" s="35"/>
      <c r="B542" s="35"/>
      <c r="C542" s="35"/>
      <c r="D542" s="35"/>
      <c r="E542" s="35"/>
      <c r="F542" s="41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5">
      <c r="A543" s="35"/>
      <c r="B543" s="35"/>
      <c r="C543" s="35"/>
      <c r="D543" s="35"/>
      <c r="E543" s="35"/>
      <c r="F543" s="41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5">
      <c r="A544" s="35"/>
      <c r="B544" s="35"/>
      <c r="C544" s="35"/>
      <c r="D544" s="35"/>
      <c r="E544" s="35"/>
      <c r="F544" s="41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5">
      <c r="A545" s="35"/>
      <c r="B545" s="35"/>
      <c r="C545" s="35"/>
      <c r="D545" s="35"/>
      <c r="E545" s="35"/>
      <c r="F545" s="41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5">
      <c r="A546" s="35"/>
      <c r="B546" s="35"/>
      <c r="C546" s="35"/>
      <c r="D546" s="35"/>
      <c r="E546" s="35"/>
      <c r="F546" s="41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5">
      <c r="A547" s="35"/>
      <c r="B547" s="35"/>
      <c r="C547" s="35"/>
      <c r="D547" s="35"/>
      <c r="E547" s="35"/>
      <c r="F547" s="41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5">
      <c r="A548" s="35"/>
      <c r="B548" s="35"/>
      <c r="C548" s="35"/>
      <c r="D548" s="35"/>
      <c r="E548" s="35"/>
      <c r="F548" s="41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5">
      <c r="A549" s="35"/>
      <c r="B549" s="35"/>
      <c r="C549" s="35"/>
      <c r="D549" s="35"/>
      <c r="E549" s="35"/>
      <c r="F549" s="41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5">
      <c r="A550" s="35"/>
      <c r="B550" s="35"/>
      <c r="C550" s="35"/>
      <c r="D550" s="35"/>
      <c r="E550" s="35"/>
      <c r="F550" s="41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5">
      <c r="A551" s="35"/>
      <c r="B551" s="35"/>
      <c r="C551" s="35"/>
      <c r="D551" s="35"/>
      <c r="E551" s="35"/>
      <c r="F551" s="41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5">
      <c r="A552" s="35"/>
      <c r="B552" s="35"/>
      <c r="C552" s="35"/>
      <c r="D552" s="35"/>
      <c r="E552" s="35"/>
      <c r="F552" s="41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5">
      <c r="A553" s="35"/>
      <c r="B553" s="35"/>
      <c r="C553" s="35"/>
      <c r="D553" s="35"/>
      <c r="E553" s="35"/>
      <c r="F553" s="41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5">
      <c r="A554" s="35"/>
      <c r="B554" s="35"/>
      <c r="C554" s="35"/>
      <c r="D554" s="35"/>
      <c r="E554" s="35"/>
      <c r="F554" s="41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5">
      <c r="A555" s="35"/>
      <c r="B555" s="35"/>
      <c r="C555" s="35"/>
      <c r="D555" s="35"/>
      <c r="E555" s="35"/>
      <c r="F555" s="41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5">
      <c r="A556" s="35"/>
      <c r="B556" s="35"/>
      <c r="C556" s="35"/>
      <c r="D556" s="35"/>
      <c r="E556" s="35"/>
      <c r="F556" s="41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5">
      <c r="A557" s="35"/>
      <c r="B557" s="35"/>
      <c r="C557" s="35"/>
      <c r="D557" s="35"/>
      <c r="E557" s="35"/>
      <c r="F557" s="41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5">
      <c r="A558" s="35"/>
      <c r="B558" s="35"/>
      <c r="C558" s="35"/>
      <c r="D558" s="35"/>
      <c r="E558" s="35"/>
      <c r="F558" s="41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5">
      <c r="A559" s="35"/>
      <c r="B559" s="35"/>
      <c r="C559" s="35"/>
      <c r="D559" s="35"/>
      <c r="E559" s="35"/>
      <c r="F559" s="41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5">
      <c r="A560" s="35"/>
      <c r="B560" s="35"/>
      <c r="C560" s="35"/>
      <c r="D560" s="35"/>
      <c r="E560" s="35"/>
      <c r="F560" s="41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5">
      <c r="A561" s="35"/>
      <c r="B561" s="35"/>
      <c r="C561" s="35"/>
      <c r="D561" s="35"/>
      <c r="E561" s="35"/>
      <c r="F561" s="41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5">
      <c r="A562" s="35"/>
      <c r="B562" s="35"/>
      <c r="C562" s="35"/>
      <c r="D562" s="35"/>
      <c r="E562" s="35"/>
      <c r="F562" s="41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5">
      <c r="A563" s="35"/>
      <c r="B563" s="35"/>
      <c r="C563" s="35"/>
      <c r="D563" s="35"/>
      <c r="E563" s="35"/>
      <c r="F563" s="41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5">
      <c r="A564" s="35"/>
      <c r="B564" s="35"/>
      <c r="C564" s="35"/>
      <c r="D564" s="35"/>
      <c r="E564" s="35"/>
      <c r="F564" s="41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5">
      <c r="A565" s="35"/>
      <c r="B565" s="35"/>
      <c r="C565" s="35"/>
      <c r="D565" s="35"/>
      <c r="E565" s="35"/>
      <c r="F565" s="41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5">
      <c r="A566" s="35"/>
      <c r="B566" s="35"/>
      <c r="C566" s="35"/>
      <c r="D566" s="35"/>
      <c r="E566" s="35"/>
      <c r="F566" s="41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5">
      <c r="A567" s="35"/>
      <c r="B567" s="35"/>
      <c r="C567" s="35"/>
      <c r="D567" s="35"/>
      <c r="E567" s="35"/>
      <c r="F567" s="41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5">
      <c r="A568" s="35"/>
      <c r="B568" s="35"/>
      <c r="C568" s="35"/>
      <c r="D568" s="35"/>
      <c r="E568" s="35"/>
      <c r="F568" s="41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5">
      <c r="A569" s="35"/>
      <c r="B569" s="35"/>
      <c r="C569" s="35"/>
      <c r="D569" s="35"/>
      <c r="E569" s="35"/>
      <c r="F569" s="41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5">
      <c r="A570" s="35"/>
      <c r="B570" s="35"/>
      <c r="C570" s="35"/>
      <c r="D570" s="35"/>
      <c r="E570" s="35"/>
      <c r="F570" s="41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5">
      <c r="A571" s="35"/>
      <c r="B571" s="35"/>
      <c r="C571" s="35"/>
      <c r="D571" s="35"/>
      <c r="E571" s="35"/>
      <c r="F571" s="41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5">
      <c r="A572" s="35"/>
      <c r="B572" s="35"/>
      <c r="C572" s="35"/>
      <c r="D572" s="35"/>
      <c r="E572" s="35"/>
      <c r="F572" s="41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5">
      <c r="A573" s="35"/>
      <c r="B573" s="35"/>
      <c r="C573" s="35"/>
      <c r="D573" s="35"/>
      <c r="E573" s="35"/>
      <c r="F573" s="41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5">
      <c r="A574" s="35"/>
      <c r="B574" s="35"/>
      <c r="C574" s="35"/>
      <c r="D574" s="35"/>
      <c r="E574" s="35"/>
      <c r="F574" s="41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5">
      <c r="A575" s="35"/>
      <c r="B575" s="35"/>
      <c r="C575" s="35"/>
      <c r="D575" s="35"/>
      <c r="E575" s="35"/>
      <c r="F575" s="41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5">
      <c r="A576" s="35"/>
      <c r="B576" s="35"/>
      <c r="C576" s="35"/>
      <c r="D576" s="35"/>
      <c r="E576" s="35"/>
      <c r="F576" s="41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5">
      <c r="A577" s="35"/>
      <c r="B577" s="35"/>
      <c r="C577" s="35"/>
      <c r="D577" s="35"/>
      <c r="E577" s="35"/>
      <c r="F577" s="41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5">
      <c r="A578" s="35"/>
      <c r="B578" s="35"/>
      <c r="C578" s="35"/>
      <c r="D578" s="35"/>
      <c r="E578" s="35"/>
      <c r="F578" s="41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5">
      <c r="A579" s="35"/>
      <c r="B579" s="35"/>
      <c r="C579" s="35"/>
      <c r="D579" s="35"/>
      <c r="E579" s="35"/>
      <c r="F579" s="41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5">
      <c r="A580" s="35"/>
      <c r="B580" s="35"/>
      <c r="C580" s="35"/>
      <c r="D580" s="35"/>
      <c r="E580" s="35"/>
      <c r="F580" s="41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5">
      <c r="A581" s="35"/>
      <c r="B581" s="35"/>
      <c r="C581" s="35"/>
      <c r="D581" s="35"/>
      <c r="E581" s="35"/>
      <c r="F581" s="41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5">
      <c r="A582" s="35"/>
      <c r="B582" s="35"/>
      <c r="C582" s="35"/>
      <c r="D582" s="35"/>
      <c r="E582" s="35"/>
      <c r="F582" s="41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5">
      <c r="A583" s="35"/>
      <c r="B583" s="35"/>
      <c r="C583" s="35"/>
      <c r="D583" s="35"/>
      <c r="E583" s="35"/>
      <c r="F583" s="41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5">
      <c r="A584" s="35"/>
      <c r="B584" s="35"/>
      <c r="C584" s="35"/>
      <c r="D584" s="35"/>
      <c r="E584" s="35"/>
      <c r="F584" s="41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5">
      <c r="A585" s="35"/>
      <c r="B585" s="35"/>
      <c r="C585" s="35"/>
      <c r="D585" s="35"/>
      <c r="E585" s="35"/>
      <c r="F585" s="41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5">
      <c r="A586" s="35"/>
      <c r="B586" s="35"/>
      <c r="C586" s="35"/>
      <c r="D586" s="35"/>
      <c r="E586" s="35"/>
      <c r="F586" s="41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5">
      <c r="A587" s="35"/>
      <c r="B587" s="35"/>
      <c r="C587" s="35"/>
      <c r="D587" s="35"/>
      <c r="E587" s="35"/>
      <c r="F587" s="41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5">
      <c r="A588" s="35"/>
      <c r="B588" s="35"/>
      <c r="C588" s="35"/>
      <c r="D588" s="35"/>
      <c r="E588" s="35"/>
      <c r="F588" s="41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5">
      <c r="A589" s="35"/>
      <c r="B589" s="35"/>
      <c r="C589" s="35"/>
      <c r="D589" s="35"/>
      <c r="E589" s="35"/>
      <c r="F589" s="41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5">
      <c r="A590" s="35"/>
      <c r="B590" s="35"/>
      <c r="C590" s="35"/>
      <c r="D590" s="35"/>
      <c r="E590" s="35"/>
      <c r="F590" s="41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5">
      <c r="A591" s="35"/>
      <c r="B591" s="35"/>
      <c r="C591" s="35"/>
      <c r="D591" s="35"/>
      <c r="E591" s="35"/>
      <c r="F591" s="41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5">
      <c r="A592" s="35"/>
      <c r="B592" s="35"/>
      <c r="C592" s="35"/>
      <c r="D592" s="35"/>
      <c r="E592" s="35"/>
      <c r="F592" s="41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5">
      <c r="A593" s="35"/>
      <c r="B593" s="35"/>
      <c r="C593" s="35"/>
      <c r="D593" s="35"/>
      <c r="E593" s="35"/>
      <c r="F593" s="41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5">
      <c r="A594" s="35"/>
      <c r="B594" s="35"/>
      <c r="C594" s="35"/>
      <c r="D594" s="35"/>
      <c r="E594" s="35"/>
      <c r="F594" s="41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5">
      <c r="A595" s="35"/>
      <c r="B595" s="35"/>
      <c r="C595" s="35"/>
      <c r="D595" s="35"/>
      <c r="E595" s="35"/>
      <c r="F595" s="41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5">
      <c r="A596" s="35"/>
      <c r="B596" s="35"/>
      <c r="C596" s="35"/>
      <c r="D596" s="35"/>
      <c r="E596" s="35"/>
      <c r="F596" s="41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5">
      <c r="A597" s="35"/>
      <c r="B597" s="35"/>
      <c r="C597" s="35"/>
      <c r="D597" s="35"/>
      <c r="E597" s="35"/>
      <c r="F597" s="41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5">
      <c r="A598" s="35"/>
      <c r="B598" s="35"/>
      <c r="C598" s="35"/>
      <c r="D598" s="35"/>
      <c r="E598" s="35"/>
      <c r="F598" s="41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5">
      <c r="A599" s="35"/>
      <c r="B599" s="35"/>
      <c r="C599" s="35"/>
      <c r="D599" s="35"/>
      <c r="E599" s="35"/>
      <c r="F599" s="41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5">
      <c r="A600" s="35"/>
      <c r="B600" s="35"/>
      <c r="C600" s="35"/>
      <c r="D600" s="35"/>
      <c r="E600" s="35"/>
      <c r="F600" s="41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5">
      <c r="A601" s="35"/>
      <c r="B601" s="35"/>
      <c r="C601" s="35"/>
      <c r="D601" s="35"/>
      <c r="E601" s="35"/>
      <c r="F601" s="41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5">
      <c r="A602" s="35"/>
      <c r="B602" s="35"/>
      <c r="C602" s="35"/>
      <c r="D602" s="35"/>
      <c r="E602" s="35"/>
      <c r="F602" s="41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5">
      <c r="A603" s="35"/>
      <c r="B603" s="35"/>
      <c r="C603" s="35"/>
      <c r="D603" s="35"/>
      <c r="E603" s="35"/>
      <c r="F603" s="41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5">
      <c r="A604" s="35"/>
      <c r="B604" s="35"/>
      <c r="C604" s="35"/>
      <c r="D604" s="35"/>
      <c r="E604" s="35"/>
      <c r="F604" s="41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5">
      <c r="A605" s="35"/>
      <c r="B605" s="35"/>
      <c r="C605" s="35"/>
      <c r="D605" s="35"/>
      <c r="E605" s="35"/>
      <c r="F605" s="41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5">
      <c r="A606" s="35"/>
      <c r="B606" s="35"/>
      <c r="C606" s="35"/>
      <c r="D606" s="35"/>
      <c r="E606" s="35"/>
      <c r="F606" s="41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5">
      <c r="A607" s="35"/>
      <c r="B607" s="35"/>
      <c r="C607" s="35"/>
      <c r="D607" s="35"/>
      <c r="E607" s="35"/>
      <c r="F607" s="41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5">
      <c r="A608" s="35"/>
      <c r="B608" s="35"/>
      <c r="C608" s="35"/>
      <c r="D608" s="35"/>
      <c r="E608" s="35"/>
      <c r="F608" s="41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5">
      <c r="A609" s="35"/>
      <c r="B609" s="35"/>
      <c r="C609" s="35"/>
      <c r="D609" s="35"/>
      <c r="E609" s="35"/>
      <c r="F609" s="41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5">
      <c r="A610" s="35"/>
      <c r="B610" s="35"/>
      <c r="C610" s="35"/>
      <c r="D610" s="35"/>
      <c r="E610" s="35"/>
      <c r="F610" s="41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5">
      <c r="A611" s="35"/>
      <c r="B611" s="35"/>
      <c r="C611" s="35"/>
      <c r="D611" s="35"/>
      <c r="E611" s="35"/>
      <c r="F611" s="41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5">
      <c r="A612" s="35"/>
      <c r="B612" s="35"/>
      <c r="C612" s="35"/>
      <c r="D612" s="35"/>
      <c r="E612" s="35"/>
      <c r="F612" s="41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5">
      <c r="A613" s="35"/>
      <c r="B613" s="35"/>
      <c r="C613" s="35"/>
      <c r="D613" s="35"/>
      <c r="E613" s="35"/>
      <c r="F613" s="41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5">
      <c r="A614" s="35"/>
      <c r="B614" s="35"/>
      <c r="C614" s="35"/>
      <c r="D614" s="35"/>
      <c r="E614" s="35"/>
      <c r="F614" s="41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5">
      <c r="A615" s="35"/>
      <c r="B615" s="35"/>
      <c r="C615" s="35"/>
      <c r="D615" s="35"/>
      <c r="E615" s="35"/>
      <c r="F615" s="41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5">
      <c r="A616" s="35"/>
      <c r="B616" s="35"/>
      <c r="C616" s="35"/>
      <c r="D616" s="35"/>
      <c r="E616" s="35"/>
      <c r="F616" s="41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5">
      <c r="A617" s="35"/>
      <c r="B617" s="35"/>
      <c r="C617" s="35"/>
      <c r="D617" s="35"/>
      <c r="E617" s="35"/>
      <c r="F617" s="41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5">
      <c r="A618" s="35"/>
      <c r="B618" s="35"/>
      <c r="C618" s="35"/>
      <c r="D618" s="35"/>
      <c r="E618" s="35"/>
      <c r="F618" s="41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5">
      <c r="A619" s="35"/>
      <c r="B619" s="35"/>
      <c r="C619" s="35"/>
      <c r="D619" s="35"/>
      <c r="E619" s="35"/>
      <c r="F619" s="41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5">
      <c r="A620" s="35"/>
      <c r="B620" s="35"/>
      <c r="C620" s="35"/>
      <c r="D620" s="35"/>
      <c r="E620" s="35"/>
      <c r="F620" s="41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5">
      <c r="A621" s="35"/>
      <c r="B621" s="35"/>
      <c r="C621" s="35"/>
      <c r="D621" s="35"/>
      <c r="E621" s="35"/>
      <c r="F621" s="41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5">
      <c r="A622" s="35"/>
      <c r="B622" s="35"/>
      <c r="C622" s="35"/>
      <c r="D622" s="35"/>
      <c r="E622" s="35"/>
      <c r="F622" s="41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5">
      <c r="A623" s="35"/>
      <c r="B623" s="35"/>
      <c r="C623" s="35"/>
      <c r="D623" s="35"/>
      <c r="E623" s="35"/>
      <c r="F623" s="41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5">
      <c r="A624" s="35"/>
      <c r="B624" s="35"/>
      <c r="C624" s="35"/>
      <c r="D624" s="35"/>
      <c r="E624" s="35"/>
      <c r="F624" s="41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5">
      <c r="A625" s="35"/>
      <c r="B625" s="35"/>
      <c r="C625" s="35"/>
      <c r="D625" s="35"/>
      <c r="E625" s="35"/>
      <c r="F625" s="41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5">
      <c r="A626" s="35"/>
      <c r="B626" s="35"/>
      <c r="C626" s="35"/>
      <c r="D626" s="35"/>
      <c r="E626" s="35"/>
      <c r="F626" s="41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5">
      <c r="A627" s="35"/>
      <c r="B627" s="35"/>
      <c r="C627" s="35"/>
      <c r="D627" s="35"/>
      <c r="E627" s="35"/>
      <c r="F627" s="41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5">
      <c r="A628" s="35"/>
      <c r="B628" s="35"/>
      <c r="C628" s="35"/>
      <c r="D628" s="35"/>
      <c r="E628" s="35"/>
      <c r="F628" s="41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5">
      <c r="A629" s="35"/>
      <c r="B629" s="35"/>
      <c r="C629" s="35"/>
      <c r="D629" s="35"/>
      <c r="E629" s="35"/>
      <c r="F629" s="41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5">
      <c r="A630" s="35"/>
      <c r="B630" s="35"/>
      <c r="C630" s="35"/>
      <c r="D630" s="35"/>
      <c r="E630" s="35"/>
      <c r="F630" s="41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5">
      <c r="A631" s="35"/>
      <c r="B631" s="35"/>
      <c r="C631" s="35"/>
      <c r="D631" s="35"/>
      <c r="E631" s="35"/>
      <c r="F631" s="41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5">
      <c r="A632" s="35"/>
      <c r="B632" s="35"/>
      <c r="C632" s="35"/>
      <c r="D632" s="35"/>
      <c r="E632" s="35"/>
      <c r="F632" s="41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5">
      <c r="A633" s="35"/>
      <c r="B633" s="35"/>
      <c r="C633" s="35"/>
      <c r="D633" s="35"/>
      <c r="E633" s="35"/>
      <c r="F633" s="41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5">
      <c r="A634" s="35"/>
      <c r="B634" s="35"/>
      <c r="C634" s="35"/>
      <c r="D634" s="35"/>
      <c r="E634" s="35"/>
      <c r="F634" s="41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5">
      <c r="A635" s="35"/>
      <c r="B635" s="35"/>
      <c r="C635" s="35"/>
      <c r="D635" s="35"/>
      <c r="E635" s="35"/>
      <c r="F635" s="41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5">
      <c r="A636" s="35"/>
      <c r="B636" s="35"/>
      <c r="C636" s="35"/>
      <c r="D636" s="35"/>
      <c r="E636" s="35"/>
      <c r="F636" s="41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5">
      <c r="A637" s="35"/>
      <c r="B637" s="35"/>
      <c r="C637" s="35"/>
      <c r="D637" s="35"/>
      <c r="E637" s="35"/>
      <c r="F637" s="41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5">
      <c r="A638" s="35"/>
      <c r="B638" s="35"/>
      <c r="C638" s="35"/>
      <c r="D638" s="35"/>
      <c r="E638" s="35"/>
      <c r="F638" s="41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5">
      <c r="A639" s="35"/>
      <c r="B639" s="35"/>
      <c r="C639" s="35"/>
      <c r="D639" s="35"/>
      <c r="E639" s="35"/>
      <c r="F639" s="41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5">
      <c r="A640" s="35"/>
      <c r="B640" s="35"/>
      <c r="C640" s="35"/>
      <c r="D640" s="35"/>
      <c r="E640" s="35"/>
      <c r="F640" s="41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5">
      <c r="A641" s="35"/>
      <c r="B641" s="35"/>
      <c r="C641" s="35"/>
      <c r="D641" s="35"/>
      <c r="E641" s="35"/>
      <c r="F641" s="41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5">
      <c r="A642" s="35"/>
      <c r="B642" s="35"/>
      <c r="C642" s="35"/>
      <c r="D642" s="35"/>
      <c r="E642" s="35"/>
      <c r="F642" s="41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5">
      <c r="A643" s="35"/>
      <c r="B643" s="35"/>
      <c r="C643" s="35"/>
      <c r="D643" s="35"/>
      <c r="E643" s="35"/>
      <c r="F643" s="41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5">
      <c r="A644" s="35"/>
      <c r="B644" s="35"/>
      <c r="C644" s="35"/>
      <c r="D644" s="35"/>
      <c r="E644" s="35"/>
      <c r="F644" s="41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5">
      <c r="A645" s="35"/>
      <c r="B645" s="35"/>
      <c r="C645" s="35"/>
      <c r="D645" s="35"/>
      <c r="E645" s="35"/>
      <c r="F645" s="41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5">
      <c r="A646" s="35"/>
      <c r="B646" s="35"/>
      <c r="C646" s="35"/>
      <c r="D646" s="35"/>
      <c r="E646" s="35"/>
      <c r="F646" s="41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5">
      <c r="A647" s="35"/>
      <c r="B647" s="35"/>
      <c r="C647" s="35"/>
      <c r="D647" s="35"/>
      <c r="E647" s="35"/>
      <c r="F647" s="41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5">
      <c r="A648" s="35"/>
      <c r="B648" s="35"/>
      <c r="C648" s="35"/>
      <c r="D648" s="35"/>
      <c r="E648" s="35"/>
      <c r="F648" s="41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5">
      <c r="A649" s="35"/>
      <c r="B649" s="35"/>
      <c r="C649" s="35"/>
      <c r="D649" s="35"/>
      <c r="E649" s="35"/>
      <c r="F649" s="41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5">
      <c r="A650" s="35"/>
      <c r="B650" s="35"/>
      <c r="C650" s="35"/>
      <c r="D650" s="35"/>
      <c r="E650" s="35"/>
      <c r="F650" s="41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5">
      <c r="A651" s="35"/>
      <c r="B651" s="35"/>
      <c r="C651" s="35"/>
      <c r="D651" s="35"/>
      <c r="E651" s="35"/>
      <c r="F651" s="41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5">
      <c r="A652" s="35"/>
      <c r="B652" s="35"/>
      <c r="C652" s="35"/>
      <c r="D652" s="35"/>
      <c r="E652" s="35"/>
      <c r="F652" s="41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5">
      <c r="A653" s="35"/>
      <c r="B653" s="35"/>
      <c r="C653" s="35"/>
      <c r="D653" s="35"/>
      <c r="E653" s="35"/>
      <c r="F653" s="41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5">
      <c r="A654" s="35"/>
      <c r="B654" s="35"/>
      <c r="C654" s="35"/>
      <c r="D654" s="35"/>
      <c r="E654" s="35"/>
      <c r="F654" s="41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5">
      <c r="A655" s="35"/>
      <c r="B655" s="35"/>
      <c r="C655" s="35"/>
      <c r="D655" s="35"/>
      <c r="E655" s="35"/>
      <c r="F655" s="41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5">
      <c r="A656" s="35"/>
      <c r="B656" s="35"/>
      <c r="C656" s="35"/>
      <c r="D656" s="35"/>
      <c r="E656" s="35"/>
      <c r="F656" s="41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5">
      <c r="A657" s="35"/>
      <c r="B657" s="35"/>
      <c r="C657" s="35"/>
      <c r="D657" s="35"/>
      <c r="E657" s="35"/>
      <c r="F657" s="41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5">
      <c r="A658" s="35"/>
      <c r="B658" s="35"/>
      <c r="C658" s="35"/>
      <c r="D658" s="35"/>
      <c r="E658" s="35"/>
      <c r="F658" s="41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5">
      <c r="A659" s="35"/>
      <c r="B659" s="35"/>
      <c r="C659" s="35"/>
      <c r="D659" s="35"/>
      <c r="E659" s="35"/>
      <c r="F659" s="41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5">
      <c r="A660" s="35"/>
      <c r="B660" s="35"/>
      <c r="C660" s="35"/>
      <c r="D660" s="35"/>
      <c r="E660" s="35"/>
      <c r="F660" s="41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5">
      <c r="A661" s="35"/>
      <c r="B661" s="35"/>
      <c r="C661" s="35"/>
      <c r="D661" s="35"/>
      <c r="E661" s="35"/>
      <c r="F661" s="41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5">
      <c r="A662" s="35"/>
      <c r="B662" s="35"/>
      <c r="C662" s="35"/>
      <c r="D662" s="35"/>
      <c r="E662" s="35"/>
      <c r="F662" s="41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5">
      <c r="A663" s="35"/>
      <c r="B663" s="35"/>
      <c r="C663" s="35"/>
      <c r="D663" s="35"/>
      <c r="E663" s="35"/>
      <c r="F663" s="41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5">
      <c r="A664" s="35"/>
      <c r="B664" s="35"/>
      <c r="C664" s="35"/>
      <c r="D664" s="35"/>
      <c r="E664" s="35"/>
      <c r="F664" s="41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5">
      <c r="A665" s="35"/>
      <c r="B665" s="35"/>
      <c r="C665" s="35"/>
      <c r="D665" s="35"/>
      <c r="E665" s="35"/>
      <c r="F665" s="41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5">
      <c r="A666" s="35"/>
      <c r="B666" s="35"/>
      <c r="C666" s="35"/>
      <c r="D666" s="35"/>
      <c r="E666" s="35"/>
      <c r="F666" s="41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5">
      <c r="A667" s="35"/>
      <c r="B667" s="35"/>
      <c r="C667" s="35"/>
      <c r="D667" s="35"/>
      <c r="E667" s="35"/>
      <c r="F667" s="41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5">
      <c r="A668" s="35"/>
      <c r="B668" s="35"/>
      <c r="C668" s="35"/>
      <c r="D668" s="35"/>
      <c r="E668" s="35"/>
      <c r="F668" s="41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5">
      <c r="A669" s="35"/>
      <c r="B669" s="35"/>
      <c r="C669" s="35"/>
      <c r="D669" s="35"/>
      <c r="E669" s="35"/>
      <c r="F669" s="41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5">
      <c r="A670" s="35"/>
      <c r="B670" s="35"/>
      <c r="C670" s="35"/>
      <c r="D670" s="35"/>
      <c r="E670" s="35"/>
      <c r="F670" s="41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5">
      <c r="A671" s="35"/>
      <c r="B671" s="35"/>
      <c r="C671" s="35"/>
      <c r="D671" s="35"/>
      <c r="E671" s="35"/>
      <c r="F671" s="41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5">
      <c r="A672" s="35"/>
      <c r="B672" s="35"/>
      <c r="C672" s="35"/>
      <c r="D672" s="35"/>
      <c r="E672" s="35"/>
      <c r="F672" s="41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5">
      <c r="A673" s="35"/>
      <c r="B673" s="35"/>
      <c r="C673" s="35"/>
      <c r="D673" s="35"/>
      <c r="E673" s="35"/>
      <c r="F673" s="41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5">
      <c r="A674" s="35"/>
      <c r="B674" s="35"/>
      <c r="C674" s="35"/>
      <c r="D674" s="35"/>
      <c r="E674" s="35"/>
      <c r="F674" s="41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5">
      <c r="A675" s="35"/>
      <c r="B675" s="35"/>
      <c r="C675" s="35"/>
      <c r="D675" s="35"/>
      <c r="E675" s="35"/>
      <c r="F675" s="41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5">
      <c r="A676" s="35"/>
      <c r="B676" s="35"/>
      <c r="C676" s="35"/>
      <c r="D676" s="35"/>
      <c r="E676" s="35"/>
      <c r="F676" s="41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5">
      <c r="A677" s="35"/>
      <c r="B677" s="35"/>
      <c r="C677" s="35"/>
      <c r="D677" s="35"/>
      <c r="E677" s="35"/>
      <c r="F677" s="41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5">
      <c r="A678" s="35"/>
      <c r="B678" s="35"/>
      <c r="C678" s="35"/>
      <c r="D678" s="35"/>
      <c r="E678" s="35"/>
      <c r="F678" s="41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5">
      <c r="A679" s="35"/>
      <c r="B679" s="35"/>
      <c r="C679" s="35"/>
      <c r="D679" s="35"/>
      <c r="E679" s="35"/>
      <c r="F679" s="41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5">
      <c r="A680" s="35"/>
      <c r="B680" s="35"/>
      <c r="C680" s="35"/>
      <c r="D680" s="35"/>
      <c r="E680" s="35"/>
      <c r="F680" s="41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5">
      <c r="A681" s="35"/>
      <c r="B681" s="35"/>
      <c r="C681" s="35"/>
      <c r="D681" s="35"/>
      <c r="E681" s="35"/>
      <c r="F681" s="41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5">
      <c r="A682" s="35"/>
      <c r="B682" s="35"/>
      <c r="C682" s="35"/>
      <c r="D682" s="35"/>
      <c r="E682" s="35"/>
      <c r="F682" s="41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5">
      <c r="A683" s="35"/>
      <c r="B683" s="35"/>
      <c r="C683" s="35"/>
      <c r="D683" s="35"/>
      <c r="E683" s="35"/>
      <c r="F683" s="41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5">
      <c r="A684" s="35"/>
      <c r="B684" s="35"/>
      <c r="C684" s="35"/>
      <c r="D684" s="35"/>
      <c r="E684" s="35"/>
      <c r="F684" s="41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5">
      <c r="A685" s="35"/>
      <c r="B685" s="35"/>
      <c r="C685" s="35"/>
      <c r="D685" s="35"/>
      <c r="E685" s="35"/>
      <c r="F685" s="41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5">
      <c r="A686" s="35"/>
      <c r="B686" s="35"/>
      <c r="C686" s="35"/>
      <c r="D686" s="35"/>
      <c r="E686" s="35"/>
      <c r="F686" s="41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5">
      <c r="A687" s="35"/>
      <c r="B687" s="35"/>
      <c r="C687" s="35"/>
      <c r="D687" s="35"/>
      <c r="E687" s="35"/>
      <c r="F687" s="41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5">
      <c r="A688" s="35"/>
      <c r="B688" s="35"/>
      <c r="C688" s="35"/>
      <c r="D688" s="35"/>
      <c r="E688" s="35"/>
      <c r="F688" s="41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5">
      <c r="A689" s="35"/>
      <c r="B689" s="35"/>
      <c r="C689" s="35"/>
      <c r="D689" s="35"/>
      <c r="E689" s="35"/>
      <c r="F689" s="41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5">
      <c r="A690" s="35"/>
      <c r="B690" s="35"/>
      <c r="C690" s="35"/>
      <c r="D690" s="35"/>
      <c r="E690" s="35"/>
      <c r="F690" s="41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5">
      <c r="A691" s="35"/>
      <c r="B691" s="35"/>
      <c r="C691" s="35"/>
      <c r="D691" s="35"/>
      <c r="E691" s="35"/>
      <c r="F691" s="41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5">
      <c r="A692" s="35"/>
      <c r="B692" s="35"/>
      <c r="C692" s="35"/>
      <c r="D692" s="35"/>
      <c r="E692" s="35"/>
      <c r="F692" s="41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5">
      <c r="A693" s="35"/>
      <c r="B693" s="35"/>
      <c r="C693" s="35"/>
      <c r="D693" s="35"/>
      <c r="E693" s="35"/>
      <c r="F693" s="41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5">
      <c r="A694" s="35"/>
      <c r="B694" s="35"/>
      <c r="C694" s="35"/>
      <c r="D694" s="35"/>
      <c r="E694" s="35"/>
      <c r="F694" s="41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5">
      <c r="A695" s="35"/>
      <c r="B695" s="35"/>
      <c r="C695" s="35"/>
      <c r="D695" s="35"/>
      <c r="E695" s="35"/>
      <c r="F695" s="41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5">
      <c r="A696" s="35"/>
      <c r="B696" s="35"/>
      <c r="C696" s="35"/>
      <c r="D696" s="35"/>
      <c r="E696" s="35"/>
      <c r="F696" s="41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5">
      <c r="A697" s="35"/>
      <c r="B697" s="35"/>
      <c r="C697" s="35"/>
      <c r="D697" s="35"/>
      <c r="E697" s="35"/>
      <c r="F697" s="41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5">
      <c r="A698" s="35"/>
      <c r="B698" s="35"/>
      <c r="C698" s="35"/>
      <c r="D698" s="35"/>
      <c r="E698" s="35"/>
      <c r="F698" s="41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5">
      <c r="A699" s="35"/>
      <c r="B699" s="35"/>
      <c r="C699" s="35"/>
      <c r="D699" s="35"/>
      <c r="E699" s="35"/>
      <c r="F699" s="41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5">
      <c r="A700" s="35"/>
      <c r="B700" s="35"/>
      <c r="C700" s="35"/>
      <c r="D700" s="35"/>
      <c r="E700" s="35"/>
      <c r="F700" s="41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5">
      <c r="A701" s="35"/>
      <c r="B701" s="35"/>
      <c r="C701" s="35"/>
      <c r="D701" s="35"/>
      <c r="E701" s="35"/>
      <c r="F701" s="41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5">
      <c r="A702" s="35"/>
      <c r="B702" s="35"/>
      <c r="C702" s="35"/>
      <c r="D702" s="35"/>
      <c r="E702" s="35"/>
      <c r="F702" s="41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5">
      <c r="A703" s="35"/>
      <c r="B703" s="35"/>
      <c r="C703" s="35"/>
      <c r="D703" s="35"/>
      <c r="E703" s="35"/>
      <c r="F703" s="41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5">
      <c r="A704" s="35"/>
      <c r="B704" s="35"/>
      <c r="C704" s="35"/>
      <c r="D704" s="35"/>
      <c r="E704" s="35"/>
      <c r="F704" s="41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5">
      <c r="A705" s="35"/>
      <c r="B705" s="35"/>
      <c r="C705" s="35"/>
      <c r="D705" s="35"/>
      <c r="E705" s="35"/>
      <c r="F705" s="41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5">
      <c r="A706" s="35"/>
      <c r="B706" s="35"/>
      <c r="C706" s="35"/>
      <c r="D706" s="35"/>
      <c r="E706" s="35"/>
      <c r="F706" s="41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5">
      <c r="A707" s="35"/>
      <c r="B707" s="35"/>
      <c r="C707" s="35"/>
      <c r="D707" s="35"/>
      <c r="E707" s="35"/>
      <c r="F707" s="41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5">
      <c r="A708" s="35"/>
      <c r="B708" s="35"/>
      <c r="C708" s="35"/>
      <c r="D708" s="35"/>
      <c r="E708" s="35"/>
      <c r="F708" s="41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5">
      <c r="A709" s="35"/>
      <c r="B709" s="35"/>
      <c r="C709" s="35"/>
      <c r="D709" s="35"/>
      <c r="E709" s="35"/>
      <c r="F709" s="41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5">
      <c r="A710" s="35"/>
      <c r="B710" s="35"/>
      <c r="C710" s="35"/>
      <c r="D710" s="35"/>
      <c r="E710" s="35"/>
      <c r="F710" s="41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5">
      <c r="A711" s="35"/>
      <c r="B711" s="35"/>
      <c r="C711" s="35"/>
      <c r="D711" s="35"/>
      <c r="E711" s="35"/>
      <c r="F711" s="41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5">
      <c r="A712" s="35"/>
      <c r="B712" s="35"/>
      <c r="C712" s="35"/>
      <c r="D712" s="35"/>
      <c r="E712" s="35"/>
      <c r="F712" s="41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5">
      <c r="A713" s="35"/>
      <c r="B713" s="35"/>
      <c r="C713" s="35"/>
      <c r="D713" s="35"/>
      <c r="E713" s="35"/>
      <c r="F713" s="41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5">
      <c r="A714" s="35"/>
      <c r="B714" s="35"/>
      <c r="C714" s="35"/>
      <c r="D714" s="35"/>
      <c r="E714" s="35"/>
      <c r="F714" s="41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5">
      <c r="A715" s="35"/>
      <c r="B715" s="35"/>
      <c r="C715" s="35"/>
      <c r="D715" s="35"/>
      <c r="E715" s="35"/>
      <c r="F715" s="41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5">
      <c r="A716" s="35"/>
      <c r="B716" s="35"/>
      <c r="C716" s="35"/>
      <c r="D716" s="35"/>
      <c r="E716" s="35"/>
      <c r="F716" s="41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5">
      <c r="A717" s="35"/>
      <c r="B717" s="35"/>
      <c r="C717" s="35"/>
      <c r="D717" s="35"/>
      <c r="E717" s="35"/>
      <c r="F717" s="41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5">
      <c r="A718" s="35"/>
      <c r="B718" s="35"/>
      <c r="C718" s="35"/>
      <c r="D718" s="35"/>
      <c r="E718" s="35"/>
      <c r="F718" s="41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5">
      <c r="A719" s="35"/>
      <c r="B719" s="35"/>
      <c r="C719" s="35"/>
      <c r="D719" s="35"/>
      <c r="E719" s="35"/>
      <c r="F719" s="41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5">
      <c r="A720" s="35"/>
      <c r="B720" s="35"/>
      <c r="C720" s="35"/>
      <c r="D720" s="35"/>
      <c r="E720" s="35"/>
      <c r="F720" s="41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5">
      <c r="A721" s="35"/>
      <c r="B721" s="35"/>
      <c r="C721" s="35"/>
      <c r="D721" s="35"/>
      <c r="E721" s="35"/>
      <c r="F721" s="41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5">
      <c r="A722" s="35"/>
      <c r="B722" s="35"/>
      <c r="C722" s="35"/>
      <c r="D722" s="35"/>
      <c r="E722" s="35"/>
      <c r="F722" s="41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5">
      <c r="A723" s="35"/>
      <c r="B723" s="35"/>
      <c r="C723" s="35"/>
      <c r="D723" s="35"/>
      <c r="E723" s="35"/>
      <c r="F723" s="41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5">
      <c r="A724" s="35"/>
      <c r="B724" s="35"/>
      <c r="C724" s="35"/>
      <c r="D724" s="35"/>
      <c r="E724" s="35"/>
      <c r="F724" s="41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5">
      <c r="A725" s="35"/>
      <c r="B725" s="35"/>
      <c r="C725" s="35"/>
      <c r="D725" s="35"/>
      <c r="E725" s="35"/>
      <c r="F725" s="41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5">
      <c r="A726" s="35"/>
      <c r="B726" s="35"/>
      <c r="C726" s="35"/>
      <c r="D726" s="35"/>
      <c r="E726" s="35"/>
      <c r="F726" s="41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5">
      <c r="A727" s="35"/>
      <c r="B727" s="35"/>
      <c r="C727" s="35"/>
      <c r="D727" s="35"/>
      <c r="E727" s="35"/>
      <c r="F727" s="41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5">
      <c r="A728" s="35"/>
      <c r="B728" s="35"/>
      <c r="C728" s="35"/>
      <c r="D728" s="35"/>
      <c r="E728" s="35"/>
      <c r="F728" s="41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5">
      <c r="A729" s="35"/>
      <c r="B729" s="35"/>
      <c r="C729" s="35"/>
      <c r="D729" s="35"/>
      <c r="E729" s="35"/>
      <c r="F729" s="41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5">
      <c r="A730" s="35"/>
      <c r="B730" s="35"/>
      <c r="C730" s="35"/>
      <c r="D730" s="35"/>
      <c r="E730" s="35"/>
      <c r="F730" s="41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5">
      <c r="A731" s="35"/>
      <c r="B731" s="35"/>
      <c r="C731" s="35"/>
      <c r="D731" s="35"/>
      <c r="E731" s="35"/>
      <c r="F731" s="41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5">
      <c r="A732" s="35"/>
      <c r="B732" s="35"/>
      <c r="C732" s="35"/>
      <c r="D732" s="35"/>
      <c r="E732" s="35"/>
      <c r="F732" s="41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5">
      <c r="A733" s="35"/>
      <c r="B733" s="35"/>
      <c r="C733" s="35"/>
      <c r="D733" s="35"/>
      <c r="E733" s="35"/>
      <c r="F733" s="41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5">
      <c r="A734" s="35"/>
      <c r="B734" s="35"/>
      <c r="C734" s="35"/>
      <c r="D734" s="35"/>
      <c r="E734" s="35"/>
      <c r="F734" s="41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5">
      <c r="A735" s="35"/>
      <c r="B735" s="35"/>
      <c r="C735" s="35"/>
      <c r="D735" s="35"/>
      <c r="E735" s="35"/>
      <c r="F735" s="41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5">
      <c r="A736" s="35"/>
      <c r="B736" s="35"/>
      <c r="C736" s="35"/>
      <c r="D736" s="35"/>
      <c r="E736" s="35"/>
      <c r="F736" s="41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5">
      <c r="A737" s="35"/>
      <c r="B737" s="35"/>
      <c r="C737" s="35"/>
      <c r="D737" s="35"/>
      <c r="E737" s="35"/>
      <c r="F737" s="41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5">
      <c r="A738" s="35"/>
      <c r="B738" s="35"/>
      <c r="C738" s="35"/>
      <c r="D738" s="35"/>
      <c r="E738" s="35"/>
      <c r="F738" s="41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5">
      <c r="A739" s="35"/>
      <c r="B739" s="35"/>
      <c r="C739" s="35"/>
      <c r="D739" s="35"/>
      <c r="E739" s="35"/>
      <c r="F739" s="41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5">
      <c r="A740" s="35"/>
      <c r="B740" s="35"/>
      <c r="C740" s="35"/>
      <c r="D740" s="35"/>
      <c r="E740" s="35"/>
      <c r="F740" s="41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5">
      <c r="A741" s="35"/>
      <c r="B741" s="35"/>
      <c r="C741" s="35"/>
      <c r="D741" s="35"/>
      <c r="E741" s="35"/>
      <c r="F741" s="41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5">
      <c r="A742" s="35"/>
      <c r="B742" s="35"/>
      <c r="C742" s="35"/>
      <c r="D742" s="35"/>
      <c r="E742" s="35"/>
      <c r="F742" s="41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5">
      <c r="A743" s="35"/>
      <c r="B743" s="35"/>
      <c r="C743" s="35"/>
      <c r="D743" s="35"/>
      <c r="E743" s="35"/>
      <c r="F743" s="41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5">
      <c r="A744" s="35"/>
      <c r="B744" s="35"/>
      <c r="C744" s="35"/>
      <c r="D744" s="35"/>
      <c r="E744" s="35"/>
      <c r="F744" s="41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5">
      <c r="A745" s="35"/>
      <c r="B745" s="35"/>
      <c r="C745" s="35"/>
      <c r="D745" s="35"/>
      <c r="E745" s="35"/>
      <c r="F745" s="41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5">
      <c r="A746" s="35"/>
      <c r="B746" s="35"/>
      <c r="C746" s="35"/>
      <c r="D746" s="35"/>
      <c r="E746" s="35"/>
      <c r="F746" s="41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5">
      <c r="A747" s="35"/>
      <c r="B747" s="35"/>
      <c r="C747" s="35"/>
      <c r="D747" s="35"/>
      <c r="E747" s="35"/>
      <c r="F747" s="41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5">
      <c r="A748" s="35"/>
      <c r="B748" s="35"/>
      <c r="C748" s="35"/>
      <c r="D748" s="35"/>
      <c r="E748" s="35"/>
      <c r="F748" s="41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5">
      <c r="A749" s="35"/>
      <c r="B749" s="35"/>
      <c r="C749" s="35"/>
      <c r="D749" s="35"/>
      <c r="E749" s="35"/>
      <c r="F749" s="41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5">
      <c r="A750" s="35"/>
      <c r="B750" s="35"/>
      <c r="C750" s="35"/>
      <c r="D750" s="35"/>
      <c r="E750" s="35"/>
      <c r="F750" s="41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5">
      <c r="A751" s="35"/>
      <c r="B751" s="35"/>
      <c r="C751" s="35"/>
      <c r="D751" s="35"/>
      <c r="E751" s="35"/>
      <c r="F751" s="41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5">
      <c r="A752" s="35"/>
      <c r="B752" s="35"/>
      <c r="C752" s="35"/>
      <c r="D752" s="35"/>
      <c r="E752" s="35"/>
      <c r="F752" s="41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5">
      <c r="A753" s="35"/>
      <c r="B753" s="35"/>
      <c r="C753" s="35"/>
      <c r="D753" s="35"/>
      <c r="E753" s="35"/>
      <c r="F753" s="41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5">
      <c r="A754" s="35"/>
      <c r="B754" s="35"/>
      <c r="C754" s="35"/>
      <c r="D754" s="35"/>
      <c r="E754" s="35"/>
      <c r="F754" s="41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5">
      <c r="A755" s="35"/>
      <c r="B755" s="35"/>
      <c r="C755" s="35"/>
      <c r="D755" s="35"/>
      <c r="E755" s="35"/>
      <c r="F755" s="41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5">
      <c r="A756" s="35"/>
      <c r="B756" s="35"/>
      <c r="C756" s="35"/>
      <c r="D756" s="35"/>
      <c r="E756" s="35"/>
      <c r="F756" s="41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5">
      <c r="A757" s="35"/>
      <c r="B757" s="35"/>
      <c r="C757" s="35"/>
      <c r="D757" s="35"/>
      <c r="E757" s="35"/>
      <c r="F757" s="41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5">
      <c r="A758" s="35"/>
      <c r="B758" s="35"/>
      <c r="C758" s="35"/>
      <c r="D758" s="35"/>
      <c r="E758" s="35"/>
      <c r="F758" s="41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5">
      <c r="A759" s="35"/>
      <c r="B759" s="35"/>
      <c r="C759" s="35"/>
      <c r="D759" s="35"/>
      <c r="E759" s="35"/>
      <c r="F759" s="41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5">
      <c r="A760" s="35"/>
      <c r="B760" s="35"/>
      <c r="C760" s="35"/>
      <c r="D760" s="35"/>
      <c r="E760" s="35"/>
      <c r="F760" s="41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5">
      <c r="A761" s="35"/>
      <c r="B761" s="35"/>
      <c r="C761" s="35"/>
      <c r="D761" s="35"/>
      <c r="E761" s="35"/>
      <c r="F761" s="41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5">
      <c r="A762" s="35"/>
      <c r="B762" s="35"/>
      <c r="C762" s="35"/>
      <c r="D762" s="35"/>
      <c r="E762" s="35"/>
      <c r="F762" s="41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5">
      <c r="A763" s="35"/>
      <c r="B763" s="35"/>
      <c r="C763" s="35"/>
      <c r="D763" s="35"/>
      <c r="E763" s="35"/>
      <c r="F763" s="41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5">
      <c r="A764" s="35"/>
      <c r="B764" s="35"/>
      <c r="C764" s="35"/>
      <c r="D764" s="35"/>
      <c r="E764" s="35"/>
      <c r="F764" s="41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5">
      <c r="A765" s="35"/>
      <c r="B765" s="35"/>
      <c r="C765" s="35"/>
      <c r="D765" s="35"/>
      <c r="E765" s="35"/>
      <c r="F765" s="41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5">
      <c r="A766" s="35"/>
      <c r="B766" s="35"/>
      <c r="C766" s="35"/>
      <c r="D766" s="35"/>
      <c r="E766" s="35"/>
      <c r="F766" s="41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5">
      <c r="A767" s="35"/>
      <c r="B767" s="35"/>
      <c r="C767" s="35"/>
      <c r="D767" s="35"/>
      <c r="E767" s="35"/>
      <c r="F767" s="41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5">
      <c r="A768" s="35"/>
      <c r="B768" s="35"/>
      <c r="C768" s="35"/>
      <c r="D768" s="35"/>
      <c r="E768" s="35"/>
      <c r="F768" s="41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5">
      <c r="A769" s="35"/>
      <c r="B769" s="35"/>
      <c r="C769" s="35"/>
      <c r="D769" s="35"/>
      <c r="E769" s="35"/>
      <c r="F769" s="41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5">
      <c r="A770" s="35"/>
      <c r="B770" s="35"/>
      <c r="C770" s="35"/>
      <c r="D770" s="35"/>
      <c r="E770" s="35"/>
      <c r="F770" s="41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5">
      <c r="A771" s="35"/>
      <c r="B771" s="35"/>
      <c r="C771" s="35"/>
      <c r="D771" s="35"/>
      <c r="E771" s="35"/>
      <c r="F771" s="41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5">
      <c r="A772" s="35"/>
      <c r="B772" s="35"/>
      <c r="C772" s="35"/>
      <c r="D772" s="35"/>
      <c r="E772" s="35"/>
      <c r="F772" s="41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5">
      <c r="A773" s="35"/>
      <c r="B773" s="35"/>
      <c r="C773" s="35"/>
      <c r="D773" s="35"/>
      <c r="E773" s="35"/>
      <c r="F773" s="41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5">
      <c r="A774" s="35"/>
      <c r="B774" s="35"/>
      <c r="C774" s="35"/>
      <c r="D774" s="35"/>
      <c r="E774" s="35"/>
      <c r="F774" s="41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5">
      <c r="A775" s="35"/>
      <c r="B775" s="35"/>
      <c r="C775" s="35"/>
      <c r="D775" s="35"/>
      <c r="E775" s="35"/>
      <c r="F775" s="41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5">
      <c r="A776" s="35"/>
      <c r="B776" s="35"/>
      <c r="C776" s="35"/>
      <c r="D776" s="35"/>
      <c r="E776" s="35"/>
      <c r="F776" s="41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5">
      <c r="A777" s="35"/>
      <c r="B777" s="35"/>
      <c r="C777" s="35"/>
      <c r="D777" s="35"/>
      <c r="E777" s="35"/>
      <c r="F777" s="41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5">
      <c r="A778" s="35"/>
      <c r="B778" s="35"/>
      <c r="C778" s="35"/>
      <c r="D778" s="35"/>
      <c r="E778" s="35"/>
      <c r="F778" s="41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5">
      <c r="A779" s="35"/>
      <c r="B779" s="35"/>
      <c r="C779" s="35"/>
      <c r="D779" s="35"/>
      <c r="E779" s="35"/>
      <c r="F779" s="41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5">
      <c r="A780" s="35"/>
      <c r="B780" s="35"/>
      <c r="C780" s="35"/>
      <c r="D780" s="35"/>
      <c r="E780" s="35"/>
      <c r="F780" s="41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5">
      <c r="A781" s="35"/>
      <c r="B781" s="35"/>
      <c r="C781" s="35"/>
      <c r="D781" s="35"/>
      <c r="E781" s="35"/>
      <c r="F781" s="41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5">
      <c r="A782" s="35"/>
      <c r="B782" s="35"/>
      <c r="C782" s="35"/>
      <c r="D782" s="35"/>
      <c r="E782" s="35"/>
      <c r="F782" s="41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5">
      <c r="A783" s="35"/>
      <c r="B783" s="35"/>
      <c r="C783" s="35"/>
      <c r="D783" s="35"/>
      <c r="E783" s="35"/>
      <c r="F783" s="41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5">
      <c r="A784" s="35"/>
      <c r="B784" s="35"/>
      <c r="C784" s="35"/>
      <c r="D784" s="35"/>
      <c r="E784" s="35"/>
      <c r="F784" s="41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5">
      <c r="A785" s="35"/>
      <c r="B785" s="35"/>
      <c r="C785" s="35"/>
      <c r="D785" s="35"/>
      <c r="E785" s="35"/>
      <c r="F785" s="41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5">
      <c r="A786" s="35"/>
      <c r="B786" s="35"/>
      <c r="C786" s="35"/>
      <c r="D786" s="35"/>
      <c r="E786" s="35"/>
      <c r="F786" s="41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5">
      <c r="A787" s="35"/>
      <c r="B787" s="35"/>
      <c r="C787" s="35"/>
      <c r="D787" s="35"/>
      <c r="E787" s="35"/>
      <c r="F787" s="41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5">
      <c r="A788" s="35"/>
      <c r="B788" s="35"/>
      <c r="C788" s="35"/>
      <c r="D788" s="35"/>
      <c r="E788" s="35"/>
      <c r="F788" s="41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5">
      <c r="A789" s="35"/>
      <c r="B789" s="35"/>
      <c r="C789" s="35"/>
      <c r="D789" s="35"/>
      <c r="E789" s="35"/>
      <c r="F789" s="41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5">
      <c r="A790" s="35"/>
      <c r="B790" s="35"/>
      <c r="C790" s="35"/>
      <c r="D790" s="35"/>
      <c r="E790" s="35"/>
      <c r="F790" s="41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5">
      <c r="A791" s="35"/>
      <c r="B791" s="35"/>
      <c r="C791" s="35"/>
      <c r="D791" s="35"/>
      <c r="E791" s="35"/>
      <c r="F791" s="41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5">
      <c r="A792" s="35"/>
      <c r="B792" s="35"/>
      <c r="C792" s="35"/>
      <c r="D792" s="35"/>
      <c r="E792" s="35"/>
      <c r="F792" s="41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5">
      <c r="A793" s="35"/>
      <c r="B793" s="35"/>
      <c r="C793" s="35"/>
      <c r="D793" s="35"/>
      <c r="E793" s="35"/>
      <c r="F793" s="41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5">
      <c r="A794" s="35"/>
      <c r="B794" s="35"/>
      <c r="C794" s="35"/>
      <c r="D794" s="35"/>
      <c r="E794" s="35"/>
      <c r="F794" s="41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5">
      <c r="A795" s="35"/>
      <c r="B795" s="35"/>
      <c r="C795" s="35"/>
      <c r="D795" s="35"/>
      <c r="E795" s="35"/>
      <c r="F795" s="41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5">
      <c r="A796" s="35"/>
      <c r="B796" s="35"/>
      <c r="C796" s="35"/>
      <c r="D796" s="35"/>
      <c r="E796" s="35"/>
      <c r="F796" s="41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5">
      <c r="A797" s="35"/>
      <c r="B797" s="35"/>
      <c r="C797" s="35"/>
      <c r="D797" s="35"/>
      <c r="E797" s="35"/>
      <c r="F797" s="41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5">
      <c r="A798" s="35"/>
      <c r="B798" s="35"/>
      <c r="C798" s="35"/>
      <c r="D798" s="35"/>
      <c r="E798" s="35"/>
      <c r="F798" s="41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5">
      <c r="A799" s="35"/>
      <c r="B799" s="35"/>
      <c r="C799" s="35"/>
      <c r="D799" s="35"/>
      <c r="E799" s="35"/>
      <c r="F799" s="41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5">
      <c r="A800" s="35"/>
      <c r="B800" s="35"/>
      <c r="C800" s="35"/>
      <c r="D800" s="35"/>
      <c r="E800" s="35"/>
      <c r="F800" s="41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5">
      <c r="A801" s="35"/>
      <c r="B801" s="35"/>
      <c r="C801" s="35"/>
      <c r="D801" s="35"/>
      <c r="E801" s="35"/>
      <c r="F801" s="41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5">
      <c r="A802" s="35"/>
      <c r="B802" s="35"/>
      <c r="C802" s="35"/>
      <c r="D802" s="35"/>
      <c r="E802" s="35"/>
      <c r="F802" s="41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5">
      <c r="A803" s="35"/>
      <c r="B803" s="35"/>
      <c r="C803" s="35"/>
      <c r="D803" s="35"/>
      <c r="E803" s="35"/>
      <c r="F803" s="41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5">
      <c r="A804" s="35"/>
      <c r="B804" s="35"/>
      <c r="C804" s="35"/>
      <c r="D804" s="35"/>
      <c r="E804" s="35"/>
      <c r="F804" s="41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5">
      <c r="A805" s="35"/>
      <c r="B805" s="35"/>
      <c r="C805" s="35"/>
      <c r="D805" s="35"/>
      <c r="E805" s="35"/>
      <c r="F805" s="41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5">
      <c r="A806" s="35"/>
      <c r="B806" s="35"/>
      <c r="C806" s="35"/>
      <c r="D806" s="35"/>
      <c r="E806" s="35"/>
      <c r="F806" s="41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5">
      <c r="A807" s="35"/>
      <c r="B807" s="35"/>
      <c r="C807" s="35"/>
      <c r="D807" s="35"/>
      <c r="E807" s="35"/>
      <c r="F807" s="41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5">
      <c r="A808" s="35"/>
      <c r="B808" s="35"/>
      <c r="C808" s="35"/>
      <c r="D808" s="35"/>
      <c r="E808" s="35"/>
      <c r="F808" s="41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5">
      <c r="A809" s="35"/>
      <c r="B809" s="35"/>
      <c r="C809" s="35"/>
      <c r="D809" s="35"/>
      <c r="E809" s="35"/>
      <c r="F809" s="41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5">
      <c r="A810" s="35"/>
      <c r="B810" s="35"/>
      <c r="C810" s="35"/>
      <c r="D810" s="35"/>
      <c r="E810" s="35"/>
      <c r="F810" s="41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5">
      <c r="A811" s="35"/>
      <c r="B811" s="35"/>
      <c r="C811" s="35"/>
      <c r="D811" s="35"/>
      <c r="E811" s="35"/>
      <c r="F811" s="41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5">
      <c r="A812" s="35"/>
      <c r="B812" s="35"/>
      <c r="C812" s="35"/>
      <c r="D812" s="35"/>
      <c r="E812" s="35"/>
      <c r="F812" s="41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5">
      <c r="A813" s="35"/>
      <c r="B813" s="35"/>
      <c r="C813" s="35"/>
      <c r="D813" s="35"/>
      <c r="E813" s="35"/>
      <c r="F813" s="41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5">
      <c r="A814" s="35"/>
      <c r="B814" s="35"/>
      <c r="C814" s="35"/>
      <c r="D814" s="35"/>
      <c r="E814" s="35"/>
      <c r="F814" s="41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5">
      <c r="A815" s="35"/>
      <c r="B815" s="35"/>
      <c r="C815" s="35"/>
      <c r="D815" s="35"/>
      <c r="E815" s="35"/>
      <c r="F815" s="41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5">
      <c r="A816" s="35"/>
      <c r="B816" s="35"/>
      <c r="C816" s="35"/>
      <c r="D816" s="35"/>
      <c r="E816" s="35"/>
      <c r="F816" s="41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5">
      <c r="A817" s="35"/>
      <c r="B817" s="35"/>
      <c r="C817" s="35"/>
      <c r="D817" s="35"/>
      <c r="E817" s="35"/>
      <c r="F817" s="41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5">
      <c r="A818" s="35"/>
      <c r="B818" s="35"/>
      <c r="C818" s="35"/>
      <c r="D818" s="35"/>
      <c r="E818" s="35"/>
      <c r="F818" s="41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5">
      <c r="A819" s="35"/>
      <c r="B819" s="35"/>
      <c r="C819" s="35"/>
      <c r="D819" s="35"/>
      <c r="E819" s="35"/>
      <c r="F819" s="41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5">
      <c r="A820" s="35"/>
      <c r="B820" s="35"/>
      <c r="C820" s="35"/>
      <c r="D820" s="35"/>
      <c r="E820" s="35"/>
      <c r="F820" s="41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5">
      <c r="A821" s="35"/>
      <c r="B821" s="35"/>
      <c r="C821" s="35"/>
      <c r="D821" s="35"/>
      <c r="E821" s="35"/>
      <c r="F821" s="41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5">
      <c r="A822" s="35"/>
      <c r="B822" s="35"/>
      <c r="C822" s="35"/>
      <c r="D822" s="35"/>
      <c r="E822" s="35"/>
      <c r="F822" s="41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5">
      <c r="A823" s="35"/>
      <c r="B823" s="35"/>
      <c r="C823" s="35"/>
      <c r="D823" s="35"/>
      <c r="E823" s="35"/>
      <c r="F823" s="41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5">
      <c r="A824" s="35"/>
      <c r="B824" s="35"/>
      <c r="C824" s="35"/>
      <c r="D824" s="35"/>
      <c r="E824" s="35"/>
      <c r="F824" s="41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5">
      <c r="A825" s="35"/>
      <c r="B825" s="35"/>
      <c r="C825" s="35"/>
      <c r="D825" s="35"/>
      <c r="E825" s="35"/>
      <c r="F825" s="41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5">
      <c r="A826" s="35"/>
      <c r="B826" s="35"/>
      <c r="C826" s="35"/>
      <c r="D826" s="35"/>
      <c r="E826" s="35"/>
      <c r="F826" s="41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5">
      <c r="A827" s="35"/>
      <c r="B827" s="35"/>
      <c r="C827" s="35"/>
      <c r="D827" s="35"/>
      <c r="E827" s="35"/>
      <c r="F827" s="41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5">
      <c r="A828" s="35"/>
      <c r="B828" s="35"/>
      <c r="C828" s="35"/>
      <c r="D828" s="35"/>
      <c r="E828" s="35"/>
      <c r="F828" s="41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5">
      <c r="A829" s="35"/>
      <c r="B829" s="35"/>
      <c r="C829" s="35"/>
      <c r="D829" s="35"/>
      <c r="E829" s="35"/>
      <c r="F829" s="41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5">
      <c r="A830" s="35"/>
      <c r="B830" s="35"/>
      <c r="C830" s="35"/>
      <c r="D830" s="35"/>
      <c r="E830" s="35"/>
      <c r="F830" s="41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5">
      <c r="A831" s="35"/>
      <c r="B831" s="35"/>
      <c r="C831" s="35"/>
      <c r="D831" s="35"/>
      <c r="E831" s="35"/>
      <c r="F831" s="41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5">
      <c r="A832" s="35"/>
      <c r="B832" s="35"/>
      <c r="C832" s="35"/>
      <c r="D832" s="35"/>
      <c r="E832" s="35"/>
      <c r="F832" s="41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5">
      <c r="A833" s="35"/>
      <c r="B833" s="35"/>
      <c r="C833" s="35"/>
      <c r="D833" s="35"/>
      <c r="E833" s="35"/>
      <c r="F833" s="41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5">
      <c r="A834" s="35"/>
      <c r="B834" s="35"/>
      <c r="C834" s="35"/>
      <c r="D834" s="35"/>
      <c r="E834" s="35"/>
      <c r="F834" s="41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5">
      <c r="A835" s="35"/>
      <c r="B835" s="35"/>
      <c r="C835" s="35"/>
      <c r="D835" s="35"/>
      <c r="E835" s="35"/>
      <c r="F835" s="41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5">
      <c r="A836" s="35"/>
      <c r="B836" s="35"/>
      <c r="C836" s="35"/>
      <c r="D836" s="35"/>
      <c r="E836" s="35"/>
      <c r="F836" s="41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5">
      <c r="A837" s="35"/>
      <c r="B837" s="35"/>
      <c r="C837" s="35"/>
      <c r="D837" s="35"/>
      <c r="E837" s="35"/>
      <c r="F837" s="41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5">
      <c r="A838" s="35"/>
      <c r="B838" s="35"/>
      <c r="C838" s="35"/>
      <c r="D838" s="35"/>
      <c r="E838" s="35"/>
      <c r="F838" s="41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5">
      <c r="A839" s="35"/>
      <c r="B839" s="35"/>
      <c r="C839" s="35"/>
      <c r="D839" s="35"/>
      <c r="E839" s="35"/>
      <c r="F839" s="41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5">
      <c r="A840" s="35"/>
      <c r="B840" s="35"/>
      <c r="C840" s="35"/>
      <c r="D840" s="35"/>
      <c r="E840" s="35"/>
      <c r="F840" s="41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5">
      <c r="A841" s="35"/>
      <c r="B841" s="35"/>
      <c r="C841" s="35"/>
      <c r="D841" s="35"/>
      <c r="E841" s="35"/>
      <c r="F841" s="41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5">
      <c r="A842" s="35"/>
      <c r="B842" s="35"/>
      <c r="C842" s="35"/>
      <c r="D842" s="35"/>
      <c r="E842" s="35"/>
      <c r="F842" s="41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5">
      <c r="A843" s="35"/>
      <c r="B843" s="35"/>
      <c r="C843" s="35"/>
      <c r="D843" s="35"/>
      <c r="E843" s="35"/>
      <c r="F843" s="41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5">
      <c r="A844" s="35"/>
      <c r="B844" s="35"/>
      <c r="C844" s="35"/>
      <c r="D844" s="35"/>
      <c r="E844" s="35"/>
      <c r="F844" s="41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5">
      <c r="A845" s="35"/>
      <c r="B845" s="35"/>
      <c r="C845" s="35"/>
      <c r="D845" s="35"/>
      <c r="E845" s="35"/>
      <c r="F845" s="41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5">
      <c r="A846" s="35"/>
      <c r="B846" s="35"/>
      <c r="C846" s="35"/>
      <c r="D846" s="35"/>
      <c r="E846" s="35"/>
      <c r="F846" s="41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5">
      <c r="A847" s="35"/>
      <c r="B847" s="35"/>
      <c r="C847" s="35"/>
      <c r="D847" s="35"/>
      <c r="E847" s="35"/>
      <c r="F847" s="41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5">
      <c r="A848" s="35"/>
      <c r="B848" s="35"/>
      <c r="C848" s="35"/>
      <c r="D848" s="35"/>
      <c r="E848" s="35"/>
      <c r="F848" s="41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5">
      <c r="A849" s="35"/>
      <c r="B849" s="35"/>
      <c r="C849" s="35"/>
      <c r="D849" s="35"/>
      <c r="E849" s="35"/>
      <c r="F849" s="41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5">
      <c r="A850" s="35"/>
      <c r="B850" s="35"/>
      <c r="C850" s="35"/>
      <c r="D850" s="35"/>
      <c r="E850" s="35"/>
      <c r="F850" s="41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5">
      <c r="A851" s="35"/>
      <c r="B851" s="35"/>
      <c r="C851" s="35"/>
      <c r="D851" s="35"/>
      <c r="E851" s="35"/>
      <c r="F851" s="41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5">
      <c r="A852" s="35"/>
      <c r="B852" s="35"/>
      <c r="C852" s="35"/>
      <c r="D852" s="35"/>
      <c r="E852" s="35"/>
      <c r="F852" s="41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5">
      <c r="A853" s="35"/>
      <c r="B853" s="35"/>
      <c r="C853" s="35"/>
      <c r="D853" s="35"/>
      <c r="E853" s="35"/>
      <c r="F853" s="41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5">
      <c r="A854" s="35"/>
      <c r="B854" s="35"/>
      <c r="C854" s="35"/>
      <c r="D854" s="35"/>
      <c r="E854" s="35"/>
      <c r="F854" s="41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5">
      <c r="A855" s="35"/>
      <c r="B855" s="35"/>
      <c r="C855" s="35"/>
      <c r="D855" s="35"/>
      <c r="E855" s="35"/>
      <c r="F855" s="41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5">
      <c r="A856" s="35"/>
      <c r="B856" s="35"/>
      <c r="C856" s="35"/>
      <c r="D856" s="35"/>
      <c r="E856" s="35"/>
      <c r="F856" s="41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5">
      <c r="A857" s="35"/>
      <c r="B857" s="35"/>
      <c r="C857" s="35"/>
      <c r="D857" s="35"/>
      <c r="E857" s="35"/>
      <c r="F857" s="41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5">
      <c r="A858" s="35"/>
      <c r="B858" s="35"/>
      <c r="C858" s="35"/>
      <c r="D858" s="35"/>
      <c r="E858" s="35"/>
      <c r="F858" s="41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5">
      <c r="A859" s="35"/>
      <c r="B859" s="35"/>
      <c r="C859" s="35"/>
      <c r="D859" s="35"/>
      <c r="E859" s="35"/>
      <c r="F859" s="41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5">
      <c r="A860" s="35"/>
      <c r="B860" s="35"/>
      <c r="C860" s="35"/>
      <c r="D860" s="35"/>
      <c r="E860" s="35"/>
      <c r="F860" s="41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5">
      <c r="A861" s="35"/>
      <c r="B861" s="35"/>
      <c r="C861" s="35"/>
      <c r="D861" s="35"/>
      <c r="E861" s="35"/>
      <c r="F861" s="41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5">
      <c r="A862" s="35"/>
      <c r="B862" s="35"/>
      <c r="C862" s="35"/>
      <c r="D862" s="35"/>
      <c r="E862" s="35"/>
      <c r="F862" s="41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5">
      <c r="A863" s="35"/>
      <c r="B863" s="35"/>
      <c r="C863" s="35"/>
      <c r="D863" s="35"/>
      <c r="E863" s="35"/>
      <c r="F863" s="41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5">
      <c r="A864" s="35"/>
      <c r="B864" s="35"/>
      <c r="C864" s="35"/>
      <c r="D864" s="35"/>
      <c r="E864" s="35"/>
      <c r="F864" s="41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5">
      <c r="A865" s="35"/>
      <c r="B865" s="35"/>
      <c r="C865" s="35"/>
      <c r="D865" s="35"/>
      <c r="E865" s="35"/>
      <c r="F865" s="41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5">
      <c r="A866" s="35"/>
      <c r="B866" s="35"/>
      <c r="C866" s="35"/>
      <c r="D866" s="35"/>
      <c r="E866" s="35"/>
      <c r="F866" s="41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5">
      <c r="A867" s="35"/>
      <c r="B867" s="35"/>
      <c r="C867" s="35"/>
      <c r="D867" s="35"/>
      <c r="E867" s="35"/>
      <c r="F867" s="41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5">
      <c r="A868" s="35"/>
      <c r="B868" s="35"/>
      <c r="C868" s="35"/>
      <c r="D868" s="35"/>
      <c r="E868" s="35"/>
      <c r="F868" s="41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5">
      <c r="A869" s="35"/>
      <c r="B869" s="35"/>
      <c r="C869" s="35"/>
      <c r="D869" s="35"/>
      <c r="E869" s="35"/>
      <c r="F869" s="41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5">
      <c r="A870" s="35"/>
      <c r="B870" s="35"/>
      <c r="C870" s="35"/>
      <c r="D870" s="35"/>
      <c r="E870" s="35"/>
      <c r="F870" s="41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5">
      <c r="A871" s="35"/>
      <c r="B871" s="35"/>
      <c r="C871" s="35"/>
      <c r="D871" s="35"/>
      <c r="E871" s="35"/>
      <c r="F871" s="41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5">
      <c r="A872" s="35"/>
      <c r="B872" s="35"/>
      <c r="C872" s="35"/>
      <c r="D872" s="35"/>
      <c r="E872" s="35"/>
      <c r="F872" s="41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5">
      <c r="A873" s="35"/>
      <c r="B873" s="35"/>
      <c r="C873" s="35"/>
      <c r="D873" s="35"/>
      <c r="E873" s="35"/>
      <c r="F873" s="41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5">
      <c r="A874" s="35"/>
      <c r="B874" s="35"/>
      <c r="C874" s="35"/>
      <c r="D874" s="35"/>
      <c r="E874" s="35"/>
      <c r="F874" s="41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5">
      <c r="A875" s="35"/>
      <c r="B875" s="35"/>
      <c r="C875" s="35"/>
      <c r="D875" s="35"/>
      <c r="E875" s="35"/>
      <c r="F875" s="41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5">
      <c r="A876" s="35"/>
      <c r="B876" s="35"/>
      <c r="C876" s="35"/>
      <c r="D876" s="35"/>
      <c r="E876" s="35"/>
      <c r="F876" s="41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5">
      <c r="A877" s="35"/>
      <c r="B877" s="35"/>
      <c r="C877" s="35"/>
      <c r="D877" s="35"/>
      <c r="E877" s="35"/>
      <c r="F877" s="41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5">
      <c r="A878" s="35"/>
      <c r="B878" s="35"/>
      <c r="C878" s="35"/>
      <c r="D878" s="35"/>
      <c r="E878" s="35"/>
      <c r="F878" s="41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5">
      <c r="A879" s="35"/>
      <c r="B879" s="35"/>
      <c r="C879" s="35"/>
      <c r="D879" s="35"/>
      <c r="E879" s="35"/>
      <c r="F879" s="41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5">
      <c r="A880" s="35"/>
      <c r="B880" s="35"/>
      <c r="C880" s="35"/>
      <c r="D880" s="35"/>
      <c r="E880" s="35"/>
      <c r="F880" s="41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5">
      <c r="A881" s="35"/>
      <c r="B881" s="35"/>
      <c r="C881" s="35"/>
      <c r="D881" s="35"/>
      <c r="E881" s="35"/>
      <c r="F881" s="41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5">
      <c r="A882" s="35"/>
      <c r="B882" s="35"/>
      <c r="C882" s="35"/>
      <c r="D882" s="35"/>
      <c r="E882" s="35"/>
      <c r="F882" s="41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5">
      <c r="A883" s="35"/>
      <c r="B883" s="35"/>
      <c r="C883" s="35"/>
      <c r="D883" s="35"/>
      <c r="E883" s="35"/>
      <c r="F883" s="41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5">
      <c r="A884" s="35"/>
      <c r="B884" s="35"/>
      <c r="C884" s="35"/>
      <c r="D884" s="35"/>
      <c r="E884" s="35"/>
      <c r="F884" s="41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5">
      <c r="A885" s="35"/>
      <c r="B885" s="35"/>
      <c r="C885" s="35"/>
      <c r="D885" s="35"/>
      <c r="E885" s="35"/>
      <c r="F885" s="41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5">
      <c r="A886" s="35"/>
      <c r="B886" s="35"/>
      <c r="C886" s="35"/>
      <c r="D886" s="35"/>
      <c r="E886" s="35"/>
      <c r="F886" s="41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5">
      <c r="A887" s="35"/>
      <c r="B887" s="35"/>
      <c r="C887" s="35"/>
      <c r="D887" s="35"/>
      <c r="E887" s="35"/>
      <c r="F887" s="41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5">
      <c r="A888" s="35"/>
      <c r="B888" s="35"/>
      <c r="C888" s="35"/>
      <c r="D888" s="35"/>
      <c r="E888" s="35"/>
      <c r="F888" s="41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5">
      <c r="A889" s="35"/>
      <c r="B889" s="35"/>
      <c r="C889" s="35"/>
      <c r="D889" s="35"/>
      <c r="E889" s="35"/>
      <c r="F889" s="41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5">
      <c r="A890" s="35"/>
      <c r="B890" s="35"/>
      <c r="C890" s="35"/>
      <c r="D890" s="35"/>
      <c r="E890" s="35"/>
      <c r="F890" s="41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5">
      <c r="A891" s="35"/>
      <c r="B891" s="35"/>
      <c r="C891" s="35"/>
      <c r="D891" s="35"/>
      <c r="E891" s="35"/>
      <c r="F891" s="41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5">
      <c r="A892" s="35"/>
      <c r="B892" s="35"/>
      <c r="C892" s="35"/>
      <c r="D892" s="35"/>
      <c r="E892" s="35"/>
      <c r="F892" s="41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5">
      <c r="A893" s="35"/>
      <c r="B893" s="35"/>
      <c r="C893" s="35"/>
      <c r="D893" s="35"/>
      <c r="E893" s="35"/>
      <c r="F893" s="41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5">
      <c r="A894" s="35"/>
      <c r="B894" s="35"/>
      <c r="C894" s="35"/>
      <c r="D894" s="35"/>
      <c r="E894" s="35"/>
      <c r="F894" s="41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5">
      <c r="A895" s="35"/>
      <c r="B895" s="35"/>
      <c r="C895" s="35"/>
      <c r="D895" s="35"/>
      <c r="E895" s="35"/>
      <c r="F895" s="41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5">
      <c r="A896" s="35"/>
      <c r="B896" s="35"/>
      <c r="C896" s="35"/>
      <c r="D896" s="35"/>
      <c r="E896" s="35"/>
      <c r="F896" s="41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5">
      <c r="A897" s="35"/>
      <c r="B897" s="35"/>
      <c r="C897" s="35"/>
      <c r="D897" s="35"/>
      <c r="E897" s="35"/>
      <c r="F897" s="41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5">
      <c r="A898" s="35"/>
      <c r="B898" s="35"/>
      <c r="C898" s="35"/>
      <c r="D898" s="35"/>
      <c r="E898" s="35"/>
      <c r="F898" s="41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5">
      <c r="A899" s="35"/>
      <c r="B899" s="35"/>
      <c r="C899" s="35"/>
      <c r="D899" s="35"/>
      <c r="E899" s="35"/>
      <c r="F899" s="41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5">
      <c r="A900" s="35"/>
      <c r="B900" s="35"/>
      <c r="C900" s="35"/>
      <c r="D900" s="35"/>
      <c r="E900" s="35"/>
      <c r="F900" s="41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5">
      <c r="A901" s="35"/>
      <c r="B901" s="35"/>
      <c r="C901" s="35"/>
      <c r="D901" s="35"/>
      <c r="E901" s="35"/>
      <c r="F901" s="41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5">
      <c r="A902" s="35"/>
      <c r="B902" s="35"/>
      <c r="C902" s="35"/>
      <c r="D902" s="35"/>
      <c r="E902" s="35"/>
      <c r="F902" s="41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5">
      <c r="A903" s="35"/>
      <c r="B903" s="35"/>
      <c r="C903" s="35"/>
      <c r="D903" s="35"/>
      <c r="E903" s="35"/>
      <c r="F903" s="41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5">
      <c r="A904" s="35"/>
      <c r="B904" s="35"/>
      <c r="C904" s="35"/>
      <c r="D904" s="35"/>
      <c r="E904" s="35"/>
      <c r="F904" s="41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5">
      <c r="A905" s="35"/>
      <c r="B905" s="35"/>
      <c r="C905" s="35"/>
      <c r="D905" s="35"/>
      <c r="E905" s="35"/>
      <c r="F905" s="41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5">
      <c r="A906" s="35"/>
      <c r="B906" s="35"/>
      <c r="C906" s="35"/>
      <c r="D906" s="35"/>
      <c r="E906" s="35"/>
      <c r="F906" s="41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5">
      <c r="A907" s="35"/>
      <c r="B907" s="35"/>
      <c r="C907" s="35"/>
      <c r="D907" s="35"/>
      <c r="E907" s="35"/>
      <c r="F907" s="41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5">
      <c r="A908" s="35"/>
      <c r="B908" s="35"/>
      <c r="C908" s="35"/>
      <c r="D908" s="35"/>
      <c r="E908" s="35"/>
      <c r="F908" s="41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5">
      <c r="A909" s="35"/>
      <c r="B909" s="35"/>
      <c r="C909" s="35"/>
      <c r="D909" s="35"/>
      <c r="E909" s="35"/>
      <c r="F909" s="41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5">
      <c r="A910" s="35"/>
      <c r="B910" s="35"/>
      <c r="C910" s="35"/>
      <c r="D910" s="35"/>
      <c r="E910" s="35"/>
      <c r="F910" s="41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5">
      <c r="A911" s="35"/>
      <c r="B911" s="35"/>
      <c r="C911" s="35"/>
      <c r="D911" s="35"/>
      <c r="E911" s="35"/>
      <c r="F911" s="41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5">
      <c r="A912" s="35"/>
      <c r="B912" s="35"/>
      <c r="C912" s="35"/>
      <c r="D912" s="35"/>
      <c r="E912" s="35"/>
      <c r="F912" s="41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5">
      <c r="A913" s="35"/>
      <c r="B913" s="35"/>
      <c r="C913" s="35"/>
      <c r="D913" s="35"/>
      <c r="E913" s="35"/>
      <c r="F913" s="41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5">
      <c r="A914" s="35"/>
      <c r="B914" s="35"/>
      <c r="C914" s="35"/>
      <c r="D914" s="35"/>
      <c r="E914" s="35"/>
      <c r="F914" s="41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5">
      <c r="A915" s="35"/>
      <c r="B915" s="35"/>
      <c r="C915" s="35"/>
      <c r="D915" s="35"/>
      <c r="E915" s="35"/>
      <c r="F915" s="41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5">
      <c r="A916" s="35"/>
      <c r="B916" s="35"/>
      <c r="C916" s="35"/>
      <c r="D916" s="35"/>
      <c r="E916" s="35"/>
      <c r="F916" s="41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5">
      <c r="A917" s="35"/>
      <c r="B917" s="35"/>
      <c r="C917" s="35"/>
      <c r="D917" s="35"/>
      <c r="E917" s="35"/>
      <c r="F917" s="41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5">
      <c r="A918" s="35"/>
      <c r="B918" s="35"/>
      <c r="C918" s="35"/>
      <c r="D918" s="35"/>
      <c r="E918" s="35"/>
      <c r="F918" s="41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5">
      <c r="A919" s="35"/>
      <c r="B919" s="35"/>
      <c r="C919" s="35"/>
      <c r="D919" s="35"/>
      <c r="E919" s="35"/>
      <c r="F919" s="41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5">
      <c r="A920" s="35"/>
      <c r="B920" s="35"/>
      <c r="C920" s="35"/>
      <c r="D920" s="35"/>
      <c r="E920" s="35"/>
      <c r="F920" s="41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5">
      <c r="A921" s="35"/>
      <c r="B921" s="35"/>
      <c r="C921" s="35"/>
      <c r="D921" s="35"/>
      <c r="E921" s="35"/>
      <c r="F921" s="41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5">
      <c r="A922" s="35"/>
      <c r="B922" s="35"/>
      <c r="C922" s="35"/>
      <c r="D922" s="35"/>
      <c r="E922" s="35"/>
      <c r="F922" s="41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5">
      <c r="A923" s="35"/>
      <c r="B923" s="35"/>
      <c r="C923" s="35"/>
      <c r="D923" s="35"/>
      <c r="E923" s="35"/>
      <c r="F923" s="41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5">
      <c r="A924" s="35"/>
      <c r="B924" s="35"/>
      <c r="C924" s="35"/>
      <c r="D924" s="35"/>
      <c r="E924" s="35"/>
      <c r="F924" s="41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5">
      <c r="A925" s="35"/>
      <c r="B925" s="35"/>
      <c r="C925" s="35"/>
      <c r="D925" s="35"/>
      <c r="E925" s="35"/>
      <c r="F925" s="41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5">
      <c r="A926" s="35"/>
      <c r="B926" s="35"/>
      <c r="C926" s="35"/>
      <c r="D926" s="35"/>
      <c r="E926" s="35"/>
      <c r="F926" s="41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5">
      <c r="A927" s="35"/>
      <c r="B927" s="35"/>
      <c r="C927" s="35"/>
      <c r="D927" s="35"/>
      <c r="E927" s="35"/>
      <c r="F927" s="41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5">
      <c r="A928" s="35"/>
      <c r="B928" s="35"/>
      <c r="C928" s="35"/>
      <c r="D928" s="35"/>
      <c r="E928" s="35"/>
      <c r="F928" s="41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5">
      <c r="A929" s="35"/>
      <c r="B929" s="35"/>
      <c r="C929" s="35"/>
      <c r="D929" s="35"/>
      <c r="E929" s="35"/>
      <c r="F929" s="41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5">
      <c r="A930" s="35"/>
      <c r="B930" s="35"/>
      <c r="C930" s="35"/>
      <c r="D930" s="35"/>
      <c r="E930" s="35"/>
      <c r="F930" s="41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5">
      <c r="A931" s="35"/>
      <c r="B931" s="35"/>
      <c r="C931" s="35"/>
      <c r="D931" s="35"/>
      <c r="E931" s="35"/>
      <c r="F931" s="41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5">
      <c r="A932" s="35"/>
      <c r="B932" s="35"/>
      <c r="C932" s="35"/>
      <c r="D932" s="35"/>
      <c r="E932" s="35"/>
      <c r="F932" s="41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5">
      <c r="A933" s="35"/>
      <c r="B933" s="35"/>
      <c r="C933" s="35"/>
      <c r="D933" s="35"/>
      <c r="E933" s="35"/>
      <c r="F933" s="41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5">
      <c r="A934" s="35"/>
      <c r="B934" s="35"/>
      <c r="C934" s="35"/>
      <c r="D934" s="35"/>
      <c r="E934" s="35"/>
      <c r="F934" s="41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5">
      <c r="A935" s="35"/>
      <c r="B935" s="35"/>
      <c r="C935" s="35"/>
      <c r="D935" s="35"/>
      <c r="E935" s="35"/>
      <c r="F935" s="41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5">
      <c r="A936" s="35"/>
      <c r="B936" s="35"/>
      <c r="C936" s="35"/>
      <c r="D936" s="35"/>
      <c r="E936" s="35"/>
      <c r="F936" s="41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5">
      <c r="A937" s="35"/>
      <c r="B937" s="35"/>
      <c r="C937" s="35"/>
      <c r="D937" s="35"/>
      <c r="E937" s="35"/>
      <c r="F937" s="41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5">
      <c r="A938" s="35"/>
      <c r="B938" s="35"/>
      <c r="C938" s="35"/>
      <c r="D938" s="35"/>
      <c r="E938" s="35"/>
      <c r="F938" s="41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5">
      <c r="A939" s="35"/>
      <c r="B939" s="35"/>
      <c r="C939" s="35"/>
      <c r="D939" s="35"/>
      <c r="E939" s="35"/>
      <c r="F939" s="41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5">
      <c r="A940" s="35"/>
      <c r="B940" s="35"/>
      <c r="C940" s="35"/>
      <c r="D940" s="35"/>
      <c r="E940" s="35"/>
      <c r="F940" s="41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5">
      <c r="A941" s="35"/>
      <c r="B941" s="35"/>
      <c r="C941" s="35"/>
      <c r="D941" s="35"/>
      <c r="E941" s="35"/>
      <c r="F941" s="41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5">
      <c r="A942" s="35"/>
      <c r="B942" s="35"/>
      <c r="C942" s="35"/>
      <c r="D942" s="35"/>
      <c r="E942" s="35"/>
      <c r="F942" s="41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5">
      <c r="A943" s="35"/>
      <c r="B943" s="35"/>
      <c r="C943" s="35"/>
      <c r="D943" s="35"/>
      <c r="E943" s="35"/>
      <c r="F943" s="41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5">
      <c r="A944" s="35"/>
      <c r="B944" s="35"/>
      <c r="C944" s="35"/>
      <c r="D944" s="35"/>
      <c r="E944" s="35"/>
      <c r="F944" s="41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5">
      <c r="A945" s="35"/>
      <c r="B945" s="35"/>
      <c r="C945" s="35"/>
      <c r="D945" s="35"/>
      <c r="E945" s="35"/>
      <c r="F945" s="41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5">
      <c r="A946" s="35"/>
      <c r="B946" s="35"/>
      <c r="C946" s="35"/>
      <c r="D946" s="35"/>
      <c r="E946" s="35"/>
      <c r="F946" s="41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5">
      <c r="A947" s="35"/>
      <c r="B947" s="35"/>
      <c r="C947" s="35"/>
      <c r="D947" s="35"/>
      <c r="E947" s="35"/>
      <c r="F947" s="41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5">
      <c r="A948" s="35"/>
      <c r="B948" s="35"/>
      <c r="C948" s="35"/>
      <c r="D948" s="35"/>
      <c r="E948" s="35"/>
      <c r="F948" s="41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5">
      <c r="A949" s="35"/>
      <c r="B949" s="35"/>
      <c r="C949" s="35"/>
      <c r="D949" s="35"/>
      <c r="E949" s="35"/>
      <c r="F949" s="41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5">
      <c r="A950" s="35"/>
      <c r="B950" s="35"/>
      <c r="C950" s="35"/>
      <c r="D950" s="35"/>
      <c r="E950" s="35"/>
      <c r="F950" s="41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5">
      <c r="A951" s="35"/>
      <c r="B951" s="35"/>
      <c r="C951" s="35"/>
      <c r="D951" s="35"/>
      <c r="E951" s="35"/>
      <c r="F951" s="41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5">
      <c r="A952" s="35"/>
      <c r="B952" s="35"/>
      <c r="C952" s="35"/>
      <c r="D952" s="35"/>
      <c r="E952" s="35"/>
      <c r="F952" s="41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5">
      <c r="A953" s="35"/>
      <c r="B953" s="35"/>
      <c r="C953" s="35"/>
      <c r="D953" s="35"/>
      <c r="E953" s="35"/>
      <c r="F953" s="41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5">
      <c r="A954" s="35"/>
      <c r="B954" s="35"/>
      <c r="C954" s="35"/>
      <c r="D954" s="35"/>
      <c r="E954" s="35"/>
      <c r="F954" s="41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5">
      <c r="A955" s="35"/>
      <c r="B955" s="35"/>
      <c r="C955" s="35"/>
      <c r="D955" s="35"/>
      <c r="E955" s="35"/>
      <c r="F955" s="41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5">
      <c r="A956" s="35"/>
      <c r="B956" s="35"/>
      <c r="C956" s="35"/>
      <c r="D956" s="35"/>
      <c r="E956" s="35"/>
      <c r="F956" s="41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5">
      <c r="A957" s="35"/>
      <c r="B957" s="35"/>
      <c r="C957" s="35"/>
      <c r="D957" s="35"/>
      <c r="E957" s="35"/>
      <c r="F957" s="41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5">
      <c r="A958" s="35"/>
      <c r="B958" s="35"/>
      <c r="C958" s="35"/>
      <c r="D958" s="35"/>
      <c r="E958" s="35"/>
      <c r="F958" s="41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5">
      <c r="A959" s="35"/>
      <c r="B959" s="35"/>
      <c r="C959" s="35"/>
      <c r="D959" s="35"/>
      <c r="E959" s="35"/>
      <c r="F959" s="41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5">
      <c r="A960" s="35"/>
      <c r="B960" s="35"/>
      <c r="C960" s="35"/>
      <c r="D960" s="35"/>
      <c r="E960" s="35"/>
      <c r="F960" s="41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5">
      <c r="A961" s="35"/>
      <c r="B961" s="35"/>
      <c r="C961" s="35"/>
      <c r="D961" s="35"/>
      <c r="E961" s="35"/>
      <c r="F961" s="41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5">
      <c r="A962" s="35"/>
      <c r="B962" s="35"/>
      <c r="C962" s="35"/>
      <c r="D962" s="35"/>
      <c r="E962" s="35"/>
      <c r="F962" s="41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5">
      <c r="A963" s="35"/>
      <c r="B963" s="35"/>
      <c r="C963" s="35"/>
      <c r="D963" s="35"/>
      <c r="E963" s="35"/>
      <c r="F963" s="41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5">
      <c r="A964" s="35"/>
      <c r="B964" s="35"/>
      <c r="C964" s="35"/>
      <c r="D964" s="35"/>
      <c r="E964" s="35"/>
      <c r="F964" s="41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5">
      <c r="A965" s="35"/>
      <c r="B965" s="35"/>
      <c r="C965" s="35"/>
      <c r="D965" s="35"/>
      <c r="E965" s="35"/>
      <c r="F965" s="41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5">
      <c r="A966" s="35"/>
      <c r="B966" s="35"/>
      <c r="C966" s="35"/>
      <c r="D966" s="35"/>
      <c r="E966" s="35"/>
      <c r="F966" s="41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5">
      <c r="A967" s="35"/>
      <c r="B967" s="35"/>
      <c r="C967" s="35"/>
      <c r="D967" s="35"/>
      <c r="E967" s="35"/>
      <c r="F967" s="41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5">
      <c r="A968" s="35"/>
      <c r="B968" s="35"/>
      <c r="C968" s="35"/>
      <c r="D968" s="35"/>
      <c r="E968" s="35"/>
      <c r="F968" s="41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5">
      <c r="A969" s="35"/>
      <c r="B969" s="35"/>
      <c r="C969" s="35"/>
      <c r="D969" s="35"/>
      <c r="E969" s="35"/>
      <c r="F969" s="41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5">
      <c r="A970" s="35"/>
      <c r="B970" s="35"/>
      <c r="C970" s="35"/>
      <c r="D970" s="35"/>
      <c r="E970" s="35"/>
      <c r="F970" s="41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5">
      <c r="A971" s="35"/>
      <c r="B971" s="35"/>
      <c r="C971" s="35"/>
      <c r="D971" s="35"/>
      <c r="E971" s="35"/>
      <c r="F971" s="41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5">
      <c r="A972" s="35"/>
      <c r="B972" s="35"/>
      <c r="C972" s="35"/>
      <c r="D972" s="35"/>
      <c r="E972" s="35"/>
      <c r="F972" s="41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5">
      <c r="A973" s="35"/>
      <c r="B973" s="35"/>
      <c r="C973" s="35"/>
      <c r="D973" s="35"/>
      <c r="E973" s="35"/>
      <c r="F973" s="41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5">
      <c r="A974" s="35"/>
      <c r="B974" s="35"/>
      <c r="C974" s="35"/>
      <c r="D974" s="35"/>
      <c r="E974" s="35"/>
      <c r="F974" s="41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5">
      <c r="A975" s="35"/>
      <c r="B975" s="35"/>
      <c r="C975" s="35"/>
      <c r="D975" s="35"/>
      <c r="E975" s="35"/>
      <c r="F975" s="41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5">
      <c r="A976" s="35"/>
      <c r="B976" s="35"/>
      <c r="C976" s="35"/>
      <c r="D976" s="35"/>
      <c r="E976" s="35"/>
      <c r="F976" s="41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5">
      <c r="A977" s="35"/>
      <c r="B977" s="35"/>
      <c r="C977" s="35"/>
      <c r="D977" s="35"/>
      <c r="E977" s="35"/>
      <c r="F977" s="41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5">
      <c r="A978" s="35"/>
      <c r="B978" s="35"/>
      <c r="C978" s="35"/>
      <c r="D978" s="35"/>
      <c r="E978" s="35"/>
      <c r="F978" s="41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5">
      <c r="A979" s="35"/>
      <c r="B979" s="35"/>
      <c r="C979" s="35"/>
      <c r="D979" s="35"/>
      <c r="E979" s="35"/>
      <c r="F979" s="41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5">
      <c r="A980" s="35"/>
      <c r="B980" s="35"/>
      <c r="C980" s="35"/>
      <c r="D980" s="35"/>
      <c r="E980" s="35"/>
      <c r="F980" s="41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5">
      <c r="A981" s="35"/>
      <c r="B981" s="35"/>
      <c r="C981" s="35"/>
      <c r="D981" s="35"/>
      <c r="E981" s="35"/>
      <c r="F981" s="41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5">
      <c r="A982" s="35"/>
      <c r="B982" s="35"/>
      <c r="C982" s="35"/>
      <c r="D982" s="35"/>
      <c r="E982" s="35"/>
      <c r="F982" s="41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5">
      <c r="A983" s="35"/>
      <c r="B983" s="35"/>
      <c r="C983" s="35"/>
      <c r="D983" s="35"/>
      <c r="E983" s="35"/>
      <c r="F983" s="41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5">
      <c r="A984" s="35"/>
      <c r="B984" s="35"/>
      <c r="C984" s="35"/>
      <c r="D984" s="35"/>
      <c r="E984" s="35"/>
      <c r="F984" s="41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5">
      <c r="A985" s="35"/>
      <c r="B985" s="35"/>
      <c r="C985" s="35"/>
      <c r="D985" s="35"/>
      <c r="E985" s="35"/>
      <c r="F985" s="41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5">
      <c r="A986" s="35"/>
      <c r="B986" s="35"/>
      <c r="C986" s="35"/>
      <c r="D986" s="35"/>
      <c r="E986" s="35"/>
      <c r="F986" s="41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5">
      <c r="A987" s="35"/>
      <c r="B987" s="35"/>
      <c r="C987" s="35"/>
      <c r="D987" s="35"/>
      <c r="E987" s="35"/>
      <c r="F987" s="41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5">
      <c r="A988" s="35"/>
      <c r="B988" s="35"/>
      <c r="C988" s="35"/>
      <c r="D988" s="35"/>
      <c r="E988" s="35"/>
      <c r="F988" s="41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5">
      <c r="A989" s="35"/>
      <c r="B989" s="35"/>
      <c r="C989" s="35"/>
      <c r="D989" s="35"/>
      <c r="E989" s="35"/>
      <c r="F989" s="41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5">
      <c r="A990" s="35"/>
      <c r="B990" s="35"/>
      <c r="C990" s="35"/>
      <c r="D990" s="35"/>
      <c r="E990" s="35"/>
      <c r="F990" s="41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5">
      <c r="A991" s="35"/>
      <c r="B991" s="35"/>
      <c r="C991" s="35"/>
      <c r="D991" s="35"/>
      <c r="E991" s="35"/>
      <c r="F991" s="41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5">
      <c r="A992" s="35"/>
      <c r="B992" s="35"/>
      <c r="C992" s="35"/>
      <c r="D992" s="35"/>
      <c r="E992" s="35"/>
      <c r="F992" s="41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5">
      <c r="A993" s="35"/>
      <c r="B993" s="35"/>
      <c r="C993" s="35"/>
      <c r="D993" s="35"/>
      <c r="E993" s="35"/>
      <c r="F993" s="41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5">
      <c r="A994" s="35"/>
      <c r="B994" s="35"/>
      <c r="C994" s="35"/>
      <c r="D994" s="35"/>
      <c r="E994" s="35"/>
      <c r="F994" s="41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5">
      <c r="A995" s="35"/>
      <c r="B995" s="35"/>
      <c r="C995" s="35"/>
      <c r="D995" s="35"/>
      <c r="E995" s="35"/>
      <c r="F995" s="41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5">
      <c r="A996" s="35"/>
      <c r="B996" s="35"/>
      <c r="C996" s="35"/>
      <c r="D996" s="35"/>
      <c r="E996" s="35"/>
      <c r="F996" s="41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5">
      <c r="A997" s="35"/>
      <c r="B997" s="35"/>
      <c r="C997" s="35"/>
      <c r="D997" s="35"/>
      <c r="E997" s="35"/>
      <c r="F997" s="41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5">
      <c r="A998" s="35"/>
      <c r="B998" s="35"/>
      <c r="C998" s="35"/>
      <c r="D998" s="35"/>
      <c r="E998" s="35"/>
      <c r="F998" s="41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5.5">
      <c r="A999" s="35"/>
      <c r="B999" s="35"/>
      <c r="C999" s="35"/>
      <c r="D999" s="35"/>
      <c r="E999" s="35"/>
      <c r="F999" s="41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5.5">
      <c r="A1000" s="35"/>
      <c r="B1000" s="35"/>
      <c r="C1000" s="35"/>
      <c r="D1000" s="35"/>
      <c r="E1000" s="35"/>
      <c r="F1000" s="41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autoFilter ref="A3:C87"/>
  <mergeCells count="2">
    <mergeCell ref="A1:B1"/>
    <mergeCell ref="E1:F1"/>
  </mergeCells>
  <conditionalFormatting sqref="A87:D88 H83:XFD87 B83:B86 H70:XFD80 H4:XFD67 G8:G53 A4:B9 B10:B80">
    <cfRule type="expression" dxfId="3081" priority="2">
      <formula>NOT(ISBLANK($A4))</formula>
    </cfRule>
  </conditionalFormatting>
  <conditionalFormatting sqref="G5">
    <cfRule type="expression" dxfId="3080" priority="3">
      <formula>NOT(ISBLANK($A5))</formula>
    </cfRule>
  </conditionalFormatting>
  <conditionalFormatting sqref="G87">
    <cfRule type="expression" dxfId="3079" priority="4">
      <formula>NOT(ISBLANK($A87))</formula>
    </cfRule>
  </conditionalFormatting>
  <conditionalFormatting sqref="G65">
    <cfRule type="expression" dxfId="3077" priority="6">
      <formula>NOT(ISBLANK($A65))</formula>
    </cfRule>
  </conditionalFormatting>
  <conditionalFormatting sqref="G75">
    <cfRule type="expression" dxfId="3075" priority="8">
      <formula>NOT(ISBLANK($A75))</formula>
    </cfRule>
  </conditionalFormatting>
  <conditionalFormatting sqref="G68">
    <cfRule type="expression" dxfId="3073" priority="10">
      <formula>NOT(ISBLANK($A68))</formula>
    </cfRule>
  </conditionalFormatting>
  <conditionalFormatting sqref="G73">
    <cfRule type="expression" dxfId="3071" priority="12">
      <formula>NOT(ISBLANK($A73))</formula>
    </cfRule>
  </conditionalFormatting>
  <conditionalFormatting sqref="G80">
    <cfRule type="expression" dxfId="3069" priority="14">
      <formula>NOT(ISBLANK($A80))</formula>
    </cfRule>
  </conditionalFormatting>
  <conditionalFormatting sqref="G83">
    <cfRule type="expression" dxfId="3067" priority="16">
      <formula>NOT(ISBLANK($A83))</formula>
    </cfRule>
  </conditionalFormatting>
  <conditionalFormatting sqref="G55">
    <cfRule type="expression" dxfId="3066" priority="17">
      <formula>NOT(ISBLANK($A55))</formula>
    </cfRule>
  </conditionalFormatting>
  <conditionalFormatting sqref="G62">
    <cfRule type="expression" dxfId="3065" priority="18">
      <formula>NOT(ISBLANK($A62))</formula>
    </cfRule>
  </conditionalFormatting>
  <conditionalFormatting sqref="B81:B82 H81:XFD82">
    <cfRule type="expression" dxfId="3064" priority="19">
      <formula>NOT(ISBLANK($A81))</formula>
    </cfRule>
  </conditionalFormatting>
  <conditionalFormatting sqref="G61">
    <cfRule type="expression" dxfId="3063" priority="20">
      <formula>NOT(ISBLANK($A61))</formula>
    </cfRule>
  </conditionalFormatting>
  <conditionalFormatting sqref="G74">
    <cfRule type="expression" dxfId="3062" priority="21">
      <formula>NOT(ISBLANK($A74))</formula>
    </cfRule>
  </conditionalFormatting>
  <conditionalFormatting sqref="G86">
    <cfRule type="expression" dxfId="3060" priority="23">
      <formula>NOT(ISBLANK($A86))</formula>
    </cfRule>
  </conditionalFormatting>
  <conditionalFormatting sqref="G84:G85">
    <cfRule type="expression" dxfId="3059" priority="24">
      <formula>NOT(ISBLANK($A84))</formula>
    </cfRule>
  </conditionalFormatting>
  <conditionalFormatting sqref="G69">
    <cfRule type="expression" dxfId="3058" priority="25">
      <formula>NOT(ISBLANK($A69))</formula>
    </cfRule>
  </conditionalFormatting>
  <conditionalFormatting sqref="G64">
    <cfRule type="expression" dxfId="3057" priority="26">
      <formula>NOT(ISBLANK($A64))</formula>
    </cfRule>
  </conditionalFormatting>
  <conditionalFormatting sqref="G57">
    <cfRule type="expression" dxfId="3055" priority="28">
      <formula>NOT(ISBLANK($A57))</formula>
    </cfRule>
  </conditionalFormatting>
  <conditionalFormatting sqref="G6">
    <cfRule type="expression" dxfId="3052" priority="31">
      <formula>NOT(ISBLANK($A6))</formula>
    </cfRule>
  </conditionalFormatting>
  <conditionalFormatting sqref="G7">
    <cfRule type="expression" dxfId="3050" priority="33">
      <formula>NOT(ISBLANK($A7))</formula>
    </cfRule>
  </conditionalFormatting>
  <conditionalFormatting sqref="G56">
    <cfRule type="expression" dxfId="3047" priority="36">
      <formula>NOT(ISBLANK($A56))</formula>
    </cfRule>
  </conditionalFormatting>
  <conditionalFormatting sqref="G58">
    <cfRule type="expression" dxfId="3046" priority="37">
      <formula>NOT(ISBLANK($A58))</formula>
    </cfRule>
  </conditionalFormatting>
  <conditionalFormatting sqref="G59">
    <cfRule type="expression" dxfId="3044" priority="39">
      <formula>NOT(ISBLANK($A59))</formula>
    </cfRule>
  </conditionalFormatting>
  <conditionalFormatting sqref="G60">
    <cfRule type="expression" dxfId="3042" priority="41">
      <formula>NOT(ISBLANK($A60))</formula>
    </cfRule>
  </conditionalFormatting>
  <conditionalFormatting sqref="G63">
    <cfRule type="expression" dxfId="3041" priority="42">
      <formula>NOT(ISBLANK($A63))</formula>
    </cfRule>
  </conditionalFormatting>
  <conditionalFormatting sqref="G66">
    <cfRule type="expression" dxfId="3040" priority="43">
      <formula>NOT(ISBLANK($A66))</formula>
    </cfRule>
  </conditionalFormatting>
  <conditionalFormatting sqref="G67">
    <cfRule type="expression" dxfId="3038" priority="45">
      <formula>NOT(ISBLANK($A67))</formula>
    </cfRule>
  </conditionalFormatting>
  <conditionalFormatting sqref="G70:G71">
    <cfRule type="expression" dxfId="3036" priority="47">
      <formula>NOT(ISBLANK($A70))</formula>
    </cfRule>
  </conditionalFormatting>
  <conditionalFormatting sqref="G72">
    <cfRule type="expression" dxfId="3035" priority="48">
      <formula>NOT(ISBLANK($A72))</formula>
    </cfRule>
  </conditionalFormatting>
  <conditionalFormatting sqref="G76:G78">
    <cfRule type="expression" dxfId="3033" priority="50">
      <formula>NOT(ISBLANK($A76))</formula>
    </cfRule>
  </conditionalFormatting>
  <conditionalFormatting sqref="G79">
    <cfRule type="expression" dxfId="3031" priority="52">
      <formula>NOT(ISBLANK($A79))</formula>
    </cfRule>
  </conditionalFormatting>
  <conditionalFormatting sqref="G81:G82">
    <cfRule type="expression" dxfId="3029" priority="54">
      <formula>NOT(ISBLANK($A81))</formula>
    </cfRule>
  </conditionalFormatting>
  <conditionalFormatting sqref="D7">
    <cfRule type="expression" dxfId="3026" priority="57">
      <formula>NOT(ISBLANK($A7))</formula>
    </cfRule>
  </conditionalFormatting>
  <conditionalFormatting sqref="D55">
    <cfRule type="expression" dxfId="3025" priority="58">
      <formula>NOT(ISBLANK($A55))</formula>
    </cfRule>
  </conditionalFormatting>
  <conditionalFormatting sqref="G54">
    <cfRule type="expression" dxfId="3024" priority="59">
      <formula>NOT(ISBLANK($A54))</formula>
    </cfRule>
  </conditionalFormatting>
  <conditionalFormatting sqref="D59">
    <cfRule type="expression" dxfId="3023" priority="60">
      <formula>NOT(ISBLANK($A59))</formula>
    </cfRule>
  </conditionalFormatting>
  <conditionalFormatting sqref="D79">
    <cfRule type="expression" dxfId="3022" priority="61">
      <formula>NOT(ISBLANK($A79))</formula>
    </cfRule>
  </conditionalFormatting>
  <conditionalFormatting sqref="D43:D44 D5">
    <cfRule type="expression" dxfId="2999" priority="84">
      <formula>NOT(ISBLANK($A5))</formula>
    </cfRule>
  </conditionalFormatting>
  <conditionalFormatting sqref="D65">
    <cfRule type="expression" dxfId="2998" priority="85">
      <formula>NOT(ISBLANK($A65))</formula>
    </cfRule>
  </conditionalFormatting>
  <conditionalFormatting sqref="D75">
    <cfRule type="expression" dxfId="2997" priority="86">
      <formula>NOT(ISBLANK($A75))</formula>
    </cfRule>
  </conditionalFormatting>
  <conditionalFormatting sqref="D68">
    <cfRule type="expression" dxfId="2996" priority="87">
      <formula>NOT(ISBLANK($A68))</formula>
    </cfRule>
  </conditionalFormatting>
  <conditionalFormatting sqref="D80">
    <cfRule type="expression" dxfId="2995" priority="88">
      <formula>NOT(ISBLANK($A80))</formula>
    </cfRule>
  </conditionalFormatting>
  <conditionalFormatting sqref="D83">
    <cfRule type="expression" dxfId="2994" priority="89">
      <formula>NOT(ISBLANK($A83))</formula>
    </cfRule>
  </conditionalFormatting>
  <conditionalFormatting sqref="D74">
    <cfRule type="expression" dxfId="2993" priority="90">
      <formula>NOT(ISBLANK($A74))</formula>
    </cfRule>
  </conditionalFormatting>
  <conditionalFormatting sqref="D86">
    <cfRule type="expression" dxfId="2992" priority="91">
      <formula>NOT(ISBLANK($A86))</formula>
    </cfRule>
  </conditionalFormatting>
  <conditionalFormatting sqref="D57">
    <cfRule type="expression" dxfId="2991" priority="92">
      <formula>NOT(ISBLANK($A57))</formula>
    </cfRule>
  </conditionalFormatting>
  <conditionalFormatting sqref="D4">
    <cfRule type="expression" dxfId="2990" priority="93">
      <formula>NOT(ISBLANK($A4))</formula>
    </cfRule>
  </conditionalFormatting>
  <conditionalFormatting sqref="D6">
    <cfRule type="expression" dxfId="2989" priority="94">
      <formula>NOT(ISBLANK($A6))</formula>
    </cfRule>
  </conditionalFormatting>
  <conditionalFormatting sqref="D56">
    <cfRule type="expression" dxfId="2988" priority="95">
      <formula>NOT(ISBLANK($A56))</formula>
    </cfRule>
  </conditionalFormatting>
  <conditionalFormatting sqref="D60">
    <cfRule type="expression" dxfId="2987" priority="96">
      <formula>NOT(ISBLANK($A60))</formula>
    </cfRule>
  </conditionalFormatting>
  <conditionalFormatting sqref="D67">
    <cfRule type="expression" dxfId="2986" priority="97">
      <formula>NOT(ISBLANK($A67))</formula>
    </cfRule>
  </conditionalFormatting>
  <conditionalFormatting sqref="D70">
    <cfRule type="expression" dxfId="2985" priority="98">
      <formula>NOT(ISBLANK($A70))</formula>
    </cfRule>
  </conditionalFormatting>
  <conditionalFormatting sqref="D76">
    <cfRule type="expression" dxfId="2984" priority="99">
      <formula>NOT(ISBLANK($A76))</formula>
    </cfRule>
  </conditionalFormatting>
  <conditionalFormatting sqref="D81:D82">
    <cfRule type="expression" dxfId="2983" priority="100">
      <formula>NOT(ISBLANK($A81))</formula>
    </cfRule>
  </conditionalFormatting>
  <conditionalFormatting sqref="D84">
    <cfRule type="expression" dxfId="2982" priority="101">
      <formula>NOT(ISBLANK($A84))</formula>
    </cfRule>
  </conditionalFormatting>
  <conditionalFormatting sqref="D9:D10 D17 D20 D24 D27:D31 D33:D34 D46:D47 D49 D51:D53 D37:D38">
    <cfRule type="expression" dxfId="2981" priority="102">
      <formula>NOT(ISBLANK($A9))</formula>
    </cfRule>
  </conditionalFormatting>
  <conditionalFormatting sqref="D8">
    <cfRule type="expression" dxfId="2980" priority="103">
      <formula>NOT(ISBLANK($A8))</formula>
    </cfRule>
  </conditionalFormatting>
  <conditionalFormatting sqref="D11:D16">
    <cfRule type="expression" dxfId="2979" priority="104">
      <formula>NOT(ISBLANK($A11))</formula>
    </cfRule>
  </conditionalFormatting>
  <conditionalFormatting sqref="D18:D19">
    <cfRule type="expression" dxfId="2978" priority="105">
      <formula>NOT(ISBLANK($A18))</formula>
    </cfRule>
  </conditionalFormatting>
  <conditionalFormatting sqref="D21:D23">
    <cfRule type="expression" dxfId="2977" priority="106">
      <formula>NOT(ISBLANK($A21))</formula>
    </cfRule>
  </conditionalFormatting>
  <conditionalFormatting sqref="D25:D26">
    <cfRule type="expression" dxfId="2976" priority="107">
      <formula>NOT(ISBLANK($A25))</formula>
    </cfRule>
  </conditionalFormatting>
  <conditionalFormatting sqref="D32">
    <cfRule type="expression" dxfId="2975" priority="108">
      <formula>NOT(ISBLANK($A32))</formula>
    </cfRule>
  </conditionalFormatting>
  <conditionalFormatting sqref="D35:D36">
    <cfRule type="expression" dxfId="2974" priority="109">
      <formula>NOT(ISBLANK($A35))</formula>
    </cfRule>
  </conditionalFormatting>
  <conditionalFormatting sqref="D39:D42">
    <cfRule type="expression" dxfId="2973" priority="110">
      <formula>NOT(ISBLANK($A39))</formula>
    </cfRule>
  </conditionalFormatting>
  <conditionalFormatting sqref="D45">
    <cfRule type="expression" dxfId="2972" priority="111">
      <formula>NOT(ISBLANK($A45))</formula>
    </cfRule>
  </conditionalFormatting>
  <conditionalFormatting sqref="D48">
    <cfRule type="expression" dxfId="2971" priority="112">
      <formula>NOT(ISBLANK($A48))</formula>
    </cfRule>
  </conditionalFormatting>
  <conditionalFormatting sqref="D50">
    <cfRule type="expression" dxfId="2970" priority="113">
      <formula>NOT(ISBLANK($A50))</formula>
    </cfRule>
  </conditionalFormatting>
  <conditionalFormatting sqref="D54">
    <cfRule type="expression" dxfId="2969" priority="114">
      <formula>NOT(ISBLANK($A54))</formula>
    </cfRule>
  </conditionalFormatting>
  <conditionalFormatting sqref="D58">
    <cfRule type="expression" dxfId="2968" priority="115">
      <formula>NOT(ISBLANK($A58))</formula>
    </cfRule>
  </conditionalFormatting>
  <conditionalFormatting sqref="D61:D64">
    <cfRule type="expression" dxfId="2967" priority="116">
      <formula>NOT(ISBLANK($A61))</formula>
    </cfRule>
  </conditionalFormatting>
  <conditionalFormatting sqref="D66">
    <cfRule type="expression" dxfId="2966" priority="117">
      <formula>NOT(ISBLANK($A66))</formula>
    </cfRule>
  </conditionalFormatting>
  <conditionalFormatting sqref="D69">
    <cfRule type="expression" dxfId="2965" priority="118">
      <formula>NOT(ISBLANK($A69))</formula>
    </cfRule>
  </conditionalFormatting>
  <conditionalFormatting sqref="D71:D72">
    <cfRule type="expression" dxfId="2964" priority="119">
      <formula>NOT(ISBLANK($A71))</formula>
    </cfRule>
  </conditionalFormatting>
  <conditionalFormatting sqref="D78">
    <cfRule type="expression" dxfId="2963" priority="120">
      <formula>NOT(ISBLANK($A78))</formula>
    </cfRule>
  </conditionalFormatting>
  <conditionalFormatting sqref="D85">
    <cfRule type="expression" dxfId="2962" priority="121">
      <formula>NOT(ISBLANK($A85))</formula>
    </cfRule>
  </conditionalFormatting>
  <conditionalFormatting sqref="D73">
    <cfRule type="expression" dxfId="2961" priority="122">
      <formula>NOT(ISBLANK($A73))</formula>
    </cfRule>
  </conditionalFormatting>
  <conditionalFormatting sqref="D77">
    <cfRule type="expression" dxfId="2960" priority="123">
      <formula>NOT(ISBLANK($A77))</formula>
    </cfRule>
  </conditionalFormatting>
  <conditionalFormatting sqref="C7">
    <cfRule type="expression" dxfId="2959" priority="124">
      <formula>NOT(ISBLANK($A7))</formula>
    </cfRule>
  </conditionalFormatting>
  <conditionalFormatting sqref="C55">
    <cfRule type="expression" dxfId="2958" priority="125">
      <formula>NOT(ISBLANK($A55))</formula>
    </cfRule>
  </conditionalFormatting>
  <conditionalFormatting sqref="C59">
    <cfRule type="expression" dxfId="2957" priority="126">
      <formula>NOT(ISBLANK($A59))</formula>
    </cfRule>
  </conditionalFormatting>
  <conditionalFormatting sqref="C79">
    <cfRule type="expression" dxfId="2956" priority="127">
      <formula>NOT(ISBLANK($A79))</formula>
    </cfRule>
  </conditionalFormatting>
  <conditionalFormatting sqref="C43:C44 C5">
    <cfRule type="expression" dxfId="2955" priority="128">
      <formula>NOT(ISBLANK($A5))</formula>
    </cfRule>
  </conditionalFormatting>
  <conditionalFormatting sqref="C65">
    <cfRule type="expression" dxfId="2954" priority="129">
      <formula>NOT(ISBLANK($A65))</formula>
    </cfRule>
  </conditionalFormatting>
  <conditionalFormatting sqref="C75">
    <cfRule type="expression" dxfId="2953" priority="130">
      <formula>NOT(ISBLANK($A75))</formula>
    </cfRule>
  </conditionalFormatting>
  <conditionalFormatting sqref="C68">
    <cfRule type="expression" dxfId="2952" priority="131">
      <formula>NOT(ISBLANK($A68))</formula>
    </cfRule>
  </conditionalFormatting>
  <conditionalFormatting sqref="C80">
    <cfRule type="expression" dxfId="2951" priority="132">
      <formula>NOT(ISBLANK($A80))</formula>
    </cfRule>
  </conditionalFormatting>
  <conditionalFormatting sqref="C83">
    <cfRule type="expression" dxfId="2950" priority="133">
      <formula>NOT(ISBLANK($A83))</formula>
    </cfRule>
  </conditionalFormatting>
  <conditionalFormatting sqref="C74">
    <cfRule type="expression" dxfId="2949" priority="134">
      <formula>NOT(ISBLANK($A74))</formula>
    </cfRule>
  </conditionalFormatting>
  <conditionalFormatting sqref="C86">
    <cfRule type="expression" dxfId="2948" priority="135">
      <formula>NOT(ISBLANK($A86))</formula>
    </cfRule>
  </conditionalFormatting>
  <conditionalFormatting sqref="C57">
    <cfRule type="expression" dxfId="2947" priority="136">
      <formula>NOT(ISBLANK($A57))</formula>
    </cfRule>
  </conditionalFormatting>
  <conditionalFormatting sqref="C4">
    <cfRule type="expression" dxfId="2946" priority="137">
      <formula>NOT(ISBLANK($A4))</formula>
    </cfRule>
  </conditionalFormatting>
  <conditionalFormatting sqref="C6">
    <cfRule type="expression" dxfId="2945" priority="138">
      <formula>NOT(ISBLANK($A6))</formula>
    </cfRule>
  </conditionalFormatting>
  <conditionalFormatting sqref="C56">
    <cfRule type="expression" dxfId="2944" priority="139">
      <formula>NOT(ISBLANK($A56))</formula>
    </cfRule>
  </conditionalFormatting>
  <conditionalFormatting sqref="C60">
    <cfRule type="expression" dxfId="2943" priority="140">
      <formula>NOT(ISBLANK($A60))</formula>
    </cfRule>
  </conditionalFormatting>
  <conditionalFormatting sqref="C67">
    <cfRule type="expression" dxfId="2942" priority="141">
      <formula>NOT(ISBLANK($A67))</formula>
    </cfRule>
  </conditionalFormatting>
  <conditionalFormatting sqref="C70">
    <cfRule type="expression" dxfId="2941" priority="142">
      <formula>NOT(ISBLANK($A70))</formula>
    </cfRule>
  </conditionalFormatting>
  <conditionalFormatting sqref="C76">
    <cfRule type="expression" dxfId="2940" priority="143">
      <formula>NOT(ISBLANK($A76))</formula>
    </cfRule>
  </conditionalFormatting>
  <conditionalFormatting sqref="C81:C82">
    <cfRule type="expression" dxfId="2939" priority="144">
      <formula>NOT(ISBLANK($A81))</formula>
    </cfRule>
  </conditionalFormatting>
  <conditionalFormatting sqref="C84">
    <cfRule type="expression" dxfId="2938" priority="145">
      <formula>NOT(ISBLANK($A84))</formula>
    </cfRule>
  </conditionalFormatting>
  <conditionalFormatting sqref="C9:C10 C17 C20 C24 C27:C31 C33:C34 C46:C47 C49 C51:C53 C37:C38">
    <cfRule type="expression" dxfId="2937" priority="146">
      <formula>NOT(ISBLANK($A9))</formula>
    </cfRule>
  </conditionalFormatting>
  <conditionalFormatting sqref="C8">
    <cfRule type="expression" dxfId="2936" priority="147">
      <formula>NOT(ISBLANK($A8))</formula>
    </cfRule>
  </conditionalFormatting>
  <conditionalFormatting sqref="C11:C16">
    <cfRule type="expression" dxfId="2935" priority="148">
      <formula>NOT(ISBLANK($A11))</formula>
    </cfRule>
  </conditionalFormatting>
  <conditionalFormatting sqref="C18:C19">
    <cfRule type="expression" dxfId="2934" priority="149">
      <formula>NOT(ISBLANK($A18))</formula>
    </cfRule>
  </conditionalFormatting>
  <conditionalFormatting sqref="C21:C23">
    <cfRule type="expression" dxfId="2933" priority="150">
      <formula>NOT(ISBLANK($A21))</formula>
    </cfRule>
  </conditionalFormatting>
  <conditionalFormatting sqref="C25:C26">
    <cfRule type="expression" dxfId="2932" priority="151">
      <formula>NOT(ISBLANK($A25))</formula>
    </cfRule>
  </conditionalFormatting>
  <conditionalFormatting sqref="C32">
    <cfRule type="expression" dxfId="2931" priority="152">
      <formula>NOT(ISBLANK($A32))</formula>
    </cfRule>
  </conditionalFormatting>
  <conditionalFormatting sqref="C35:C36">
    <cfRule type="expression" dxfId="2930" priority="153">
      <formula>NOT(ISBLANK($A35))</formula>
    </cfRule>
  </conditionalFormatting>
  <conditionalFormatting sqref="C39:C42">
    <cfRule type="expression" dxfId="2929" priority="154">
      <formula>NOT(ISBLANK($A39))</formula>
    </cfRule>
  </conditionalFormatting>
  <conditionalFormatting sqref="C45">
    <cfRule type="expression" dxfId="2928" priority="155">
      <formula>NOT(ISBLANK($A45))</formula>
    </cfRule>
  </conditionalFormatting>
  <conditionalFormatting sqref="C48">
    <cfRule type="expression" dxfId="2927" priority="156">
      <formula>NOT(ISBLANK($A48))</formula>
    </cfRule>
  </conditionalFormatting>
  <conditionalFormatting sqref="C50">
    <cfRule type="expression" dxfId="2926" priority="157">
      <formula>NOT(ISBLANK($A50))</formula>
    </cfRule>
  </conditionalFormatting>
  <conditionalFormatting sqref="C54">
    <cfRule type="expression" dxfId="2925" priority="158">
      <formula>NOT(ISBLANK($A54))</formula>
    </cfRule>
  </conditionalFormatting>
  <conditionalFormatting sqref="C58">
    <cfRule type="expression" dxfId="2924" priority="159">
      <formula>NOT(ISBLANK($A58))</formula>
    </cfRule>
  </conditionalFormatting>
  <conditionalFormatting sqref="C61:C64">
    <cfRule type="expression" dxfId="2923" priority="160">
      <formula>NOT(ISBLANK($A61))</formula>
    </cfRule>
  </conditionalFormatting>
  <conditionalFormatting sqref="C66">
    <cfRule type="expression" dxfId="2922" priority="161">
      <formula>NOT(ISBLANK($A66))</formula>
    </cfRule>
  </conditionalFormatting>
  <conditionalFormatting sqref="C69">
    <cfRule type="expression" dxfId="2921" priority="162">
      <formula>NOT(ISBLANK($A69))</formula>
    </cfRule>
  </conditionalFormatting>
  <conditionalFormatting sqref="C71:C72">
    <cfRule type="expression" dxfId="2920" priority="163">
      <formula>NOT(ISBLANK($A71))</formula>
    </cfRule>
  </conditionalFormatting>
  <conditionalFormatting sqref="C78">
    <cfRule type="expression" dxfId="2919" priority="164">
      <formula>NOT(ISBLANK($A78))</formula>
    </cfRule>
  </conditionalFormatting>
  <conditionalFormatting sqref="C85">
    <cfRule type="expression" dxfId="2918" priority="165">
      <formula>NOT(ISBLANK($A85))</formula>
    </cfRule>
  </conditionalFormatting>
  <conditionalFormatting sqref="C73">
    <cfRule type="expression" dxfId="2917" priority="166">
      <formula>NOT(ISBLANK($A73))</formula>
    </cfRule>
  </conditionalFormatting>
  <conditionalFormatting sqref="C77">
    <cfRule type="expression" dxfId="2916" priority="167">
      <formula>NOT(ISBLANK($A77))</formula>
    </cfRule>
  </conditionalFormatting>
  <conditionalFormatting sqref="A10:A86">
    <cfRule type="expression" dxfId="2828" priority="1">
      <formula>NOT(ISBLANK($A10))</formula>
    </cfRule>
  </conditionalFormatting>
  <hyperlinks>
    <hyperlink ref="C4" r:id="rId1" display="http://dictionary.cambridge.org/dictionary/english/into"/>
    <hyperlink ref="D4" r:id="rId2" display="http://dictionary.cambridge.org/dictionary/english-vietnamese/into"/>
    <hyperlink ref="C5" r:id="rId3" display="http://dictionary.cambridge.org/dictionary/english/even"/>
    <hyperlink ref="D5" r:id="rId4" display="http://dictionary.cambridge.org/dictionary/english-vietnamese/silly"/>
    <hyperlink ref="C6" r:id="rId5" display="http://dictionary.cambridge.org/dictionary/english/woman"/>
    <hyperlink ref="D6" r:id="rId6" display="http://dictionary.cambridge.org/dictionary/english-vietnamese/woman"/>
    <hyperlink ref="C7" r:id="rId7" display="http://dictionary.cambridge.org/dictionary/english/still"/>
    <hyperlink ref="D7" r:id="rId8" display="http://dictionary.cambridge.org/dictionary/english-vietnamese/still_2"/>
    <hyperlink ref="C8" r:id="rId9" display="http://dictionary.cambridge.org/dictionary/english/like"/>
    <hyperlink ref="D8" r:id="rId10" display="http://dictionary.cambridge.org/dictionary/english-vietnamese/like_1"/>
    <hyperlink ref="C9" r:id="rId11" display="http://dictionary.cambridge.org/dictionary/english/money"/>
    <hyperlink ref="D9" r:id="rId12" display="http://dictionary.cambridge.org/dictionary/english-vietnamese/money"/>
    <hyperlink ref="C10" r:id="rId13" display="http://dictionary.cambridge.org/dictionary/english/word"/>
    <hyperlink ref="D10" r:id="rId14" display="http://dictionary.cambridge.org/dictionary/english-vietnamese/word"/>
    <hyperlink ref="C11" r:id="rId15" display="http://dictionary.cambridge.org/dictionary/english/long"/>
    <hyperlink ref="D11" r:id="rId16" display="http://dictionary.cambridge.org/dictionary/english-vietnamese/long_1"/>
    <hyperlink ref="C12" r:id="rId17" display="http://dictionary.cambridge.org/dictionary/english/friend"/>
    <hyperlink ref="D12" r:id="rId18" display="http://dictionary.cambridge.org/dictionary/english-vietnamese/friend"/>
    <hyperlink ref="C13" r:id="rId19" display="http://dictionary.cambridge.org/dictionary/english/bad"/>
    <hyperlink ref="D13" r:id="rId20" display="http://dictionary.cambridge.org/dictionary/english-vietnamese/bad"/>
    <hyperlink ref="C14" r:id="rId21" display="http://dictionary.cambridge.org/dictionary/english/watch"/>
    <hyperlink ref="D14" r:id="rId22" display="http://dictionary.cambridge.org/dictionary/english-vietnamese/watch_1"/>
    <hyperlink ref="C15" r:id="rId23" display="http://dictionary.cambridge.org/dictionary/english/anything"/>
    <hyperlink ref="D15" r:id="rId24" display="http://dictionary.cambridge.org/dictionary/english-vietnamese/any?q=anything"/>
    <hyperlink ref="C16" r:id="rId25" display="http://dictionary.cambridge.org/dictionary/english/across"/>
    <hyperlink ref="D16" r:id="rId26" display="http://dictionary.cambridge.org/dictionary/english-vietnamese/across"/>
    <hyperlink ref="C17" r:id="rId27" display="http://dictionary.cambridge.org/dictionary/english/boy"/>
    <hyperlink ref="D17" r:id="rId28" display="http://dictionary.cambridge.org/dictionary/english-vietnamese/boy"/>
    <hyperlink ref="C18" r:id="rId29" display="http://dictionary.cambridge.org/dictionary/english/everything"/>
    <hyperlink ref="D18" r:id="rId30" display="http://dictionary.cambridge.org/dictionary/english-vietnamese/every?q=everything"/>
    <hyperlink ref="C19" r:id="rId31" display="http://dictionary.cambridge.org/dictionary/english/send"/>
    <hyperlink ref="D19" r:id="rId32" display="http://dictionary.cambridge.org/dictionary/english-vietnamese/send"/>
    <hyperlink ref="C20" r:id="rId33" display="http://dictionary.cambridge.org/dictionary/english/police"/>
    <hyperlink ref="D20" r:id="rId34" display="http://dictionary.cambridge.org/dictionary/english-vietnamese/police"/>
    <hyperlink ref="C21" r:id="rId35" display="http://dictionary.cambridge.org/dictionary/english/finally"/>
    <hyperlink ref="D21" r:id="rId36" display="http://dictionary.cambridge.org/dictionary/english-vietnamese/final?q=finally"/>
    <hyperlink ref="C22" r:id="rId37" display="http://dictionary.cambridge.org/dictionary/english/hope"/>
    <hyperlink ref="D22" r:id="rId38" display="http://dictionary.cambridge.org/dictionary/english-vietnamese/hope_1"/>
    <hyperlink ref="C23" r:id="rId39" display="http://dictionary.cambridge.org/dictionary/english/action"/>
    <hyperlink ref="D23" r:id="rId40" display="http://dictionary.cambridge.org/dictionary/english-vietnamese/action"/>
    <hyperlink ref="C24" r:id="rId41" display="http://dictionary.cambridge.org/dictionary/english/eat"/>
    <hyperlink ref="D24" r:id="rId42" display="http://dictionary.cambridge.org/dictionary/english-vietnamese/eat"/>
    <hyperlink ref="C25" r:id="rId43" display="http://dictionary.cambridge.org/dictionary/english/easy"/>
    <hyperlink ref="D25" r:id="rId44" display="http://dictionary.cambridge.org/dictionary/english-vietnamese/ease_1?q=easy"/>
    <hyperlink ref="C26" r:id="rId45" display="http://dictionary.cambridge.org/dictionary/english/subject"/>
    <hyperlink ref="D26" r:id="rId46" display="http://dictionary.cambridge.org/dictionary/english-vietnamese/subject_2"/>
    <hyperlink ref="C27" r:id="rId47" display="http://dictionary.cambridge.org/dictionary/english/fight"/>
    <hyperlink ref="D27" r:id="rId48" display="http://dictionary.cambridge.org/dictionary/english-vietnamese/fight_1"/>
    <hyperlink ref="C28" r:id="rId49" display="http://dictionary.cambridge.org/dictionary/english/throw"/>
    <hyperlink ref="D28" r:id="rId50" display="http://dictionary.cambridge.org/dictionary/english-vietnamese/throw"/>
    <hyperlink ref="C29" r:id="rId51" display="http://dictionary.cambridge.org/dictionary/english/blood"/>
    <hyperlink ref="D29" r:id="rId52" display="http://dictionary.cambridge.org/dictionary/english-vietnamese/blood"/>
    <hyperlink ref="C30" r:id="rId53" display="http://dictionary.cambridge.org/dictionary/english/store"/>
    <hyperlink ref="D30" r:id="rId54" display="http://dictionary.cambridge.org/dictionary/english-vietnamese/store_1"/>
    <hyperlink ref="C31" r:id="rId55" display="http://dictionary.cambridge.org/dictionary/english/box"/>
    <hyperlink ref="D31" r:id="rId56" display="http://dictionary.cambridge.org/dictionary/english-vietnamese/box_1"/>
    <hyperlink ref="C32" r:id="rId57" display="http://dictionary.cambridge.org/dictionary/english/pretty"/>
    <hyperlink ref="D32" r:id="rId58" display="http://dictionary.cambridge.org/dictionary/english-vietnamese/pretty"/>
    <hyperlink ref="C33" r:id="rId59" display="http://dictionary.cambridge.org/dictionary/english/rock"/>
    <hyperlink ref="D33" r:id="rId60" display="http://dictionary.cambridge.org/dictionary/english-vietnamese/rock_1"/>
    <hyperlink ref="C34" r:id="rId61" display="http://dictionary.cambridge.org/dictionary/english/forget"/>
    <hyperlink ref="D34" r:id="rId62" display="http://dictionary.cambridge.org/dictionary/english-vietnamese/forget"/>
    <hyperlink ref="C35" r:id="rId63" display="http://dictionary.cambridge.org/dictionary/english/form"/>
    <hyperlink ref="D35" r:id="rId64" display="http://dictionary.cambridge.org/dictionary/english-vietnamese/form_1"/>
    <hyperlink ref="C36" r:id="rId65" display="http://dictionary.cambridge.org/dictionary/english/finally"/>
    <hyperlink ref="D36" r:id="rId66" display="http://dictionary.cambridge.org/dictionary/english-vietnamese/final"/>
    <hyperlink ref="C37" r:id="rId67" display="http://dictionary.cambridge.org/dictionary/english/ball"/>
    <hyperlink ref="D37" r:id="rId68" display="http://dictionary.cambridge.org/dictionary/english-vietnamese/ball_1"/>
    <hyperlink ref="C38" r:id="rId69" display="http://dictionary.cambridge.org/dictionary/english/smile"/>
    <hyperlink ref="D38" r:id="rId70" display="http://dictionary.cambridge.org/dictionary/english-vietnamese/smile"/>
    <hyperlink ref="C39" r:id="rId71" display="http://dictionary.cambridge.org/dictionary/english/object"/>
    <hyperlink ref="D39" r:id="rId72" display="http://dictionary.cambridge.org/dictionary/english-vietnamese/object_1"/>
    <hyperlink ref="C40" r:id="rId73" display="http://dictionary.cambridge.org/dictionary/english/easily"/>
    <hyperlink ref="D40" r:id="rId74" display="http://dictionary.cambridge.org/dictionary/english-vietnamese/ease_1?q=easily"/>
    <hyperlink ref="C41" r:id="rId75" display="http://dictionary.cambridge.org/dictionary/english/deliver"/>
    <hyperlink ref="D41" r:id="rId76" display="http://dictionary.cambridge.org/dictionary/english-vietnamese/deliver"/>
    <hyperlink ref="C42" r:id="rId77" display="http://dictionary.cambridge.org/dictionary/english/feed"/>
    <hyperlink ref="D42" r:id="rId78" display="http://dictionary.cambridge.org/dictionary/english-vietnamese/feed"/>
    <hyperlink ref="C43" r:id="rId79" display="http://dictionary.cambridge.org/dictionary/english/shop"/>
    <hyperlink ref="D43" r:id="rId80" display="http://dictionary.cambridge.org/dictionary/english-vietnamese/shop"/>
    <hyperlink ref="C44" r:id="rId81" display="http://dictionary.cambridge.org/dictionary/english/coffee"/>
    <hyperlink ref="D44" r:id="rId82" display="http://dictionary.cambridge.org/dictionary/english-vietnamese/coffee"/>
    <hyperlink ref="C45" r:id="rId83" display="http://dictionary.cambridge.org/dictionary/english/combine"/>
    <hyperlink ref="D45" r:id="rId84" display="http://dictionary.cambridge.org/dictionary/english-vietnamese/combine"/>
    <hyperlink ref="C46" r:id="rId85" display="http://dictionary.cambridge.org/dictionary/english/bus"/>
    <hyperlink ref="D46" r:id="rId86" display="http://dictionary.cambridge.org/dictionary/english-vietnamese/bus"/>
    <hyperlink ref="C47" r:id="rId87" display="http://dictionary.cambridge.org/dictionary/english/flower"/>
    <hyperlink ref="D47" r:id="rId88" display="http://dictionary.cambridge.org/dictionary/english-vietnamese/flower"/>
    <hyperlink ref="C48" r:id="rId89" display="http://dictionary.cambridge.org/dictionary/english/clean"/>
    <hyperlink ref="D48" r:id="rId90" display="http://dictionary.cambridge.org/dictionary/english-vietnamese/clean"/>
    <hyperlink ref="C49" r:id="rId91" display="http://dictionary.cambridge.org/dictionary/english/football"/>
    <hyperlink ref="D49" r:id="rId92" display="http://dictionary.cambridge.org/dictionary/english-vietnamese/foot?q=football"/>
    <hyperlink ref="C50" r:id="rId93" display="http://dictionary.cambridge.org/dictionary/english/works"/>
    <hyperlink ref="D50" r:id="rId94" display="http://dictionary.cambridge.org/dictionary/english-vietnamese/work_1"/>
    <hyperlink ref="C51" r:id="rId95" display="http://dictionary.cambridge.org/dictionary/english/desk"/>
    <hyperlink ref="D51" r:id="rId96" display="http://dictionary.cambridge.org/dictionary/english-vietnamese/desk"/>
    <hyperlink ref="C52" r:id="rId97" display="http://dictionary.cambridge.org/dictionary/english/fruit"/>
    <hyperlink ref="D52" r:id="rId98" display="http://dictionary.cambridge.org/dictionary/english-vietnamese/fruit"/>
    <hyperlink ref="C53" r:id="rId99" display="http://dictionary.cambridge.org/dictionary/english/meat"/>
    <hyperlink ref="D53" r:id="rId100" display="http://dictionary.cambridge.org/dictionary/english-vietnamese/meat"/>
    <hyperlink ref="C54" r:id="rId101" display="http://dictionary.cambridge.org/dictionary/english/combination"/>
    <hyperlink ref="D54" r:id="rId102" display="http://dictionary.cambridge.org/dictionary/english-vietnamese/combine?q=combination"/>
    <hyperlink ref="C55" r:id="rId103" display="http://dictionary.cambridge.org/dictionary/english/tank"/>
    <hyperlink ref="D55" r:id="rId104" display="http://dictionary.cambridge.org/dictionary/english-vietnamese/tank"/>
    <hyperlink ref="C56" r:id="rId105" display="http://dictionary.cambridge.org/dictionary/english/cheap"/>
    <hyperlink ref="D56" r:id="rId106" display="http://dictionary.cambridge.org/dictionary/english-vietnamese/cheap"/>
    <hyperlink ref="C57" r:id="rId107" display="http://dictionary.cambridge.org/dictionary/english/vegetable?q=vegetables"/>
    <hyperlink ref="D57" r:id="rId108" display="http://dictionary.cambridge.org/dictionary/english-vietnamese/vegetable"/>
    <hyperlink ref="C58" r:id="rId109" display="http://dictionary.cambridge.org/dictionary/english/everywhere"/>
    <hyperlink ref="D58" r:id="rId110" display="http://dictionary.cambridge.org/dictionary/english-vietnamese/every?q=everywhere"/>
    <hyperlink ref="C59" r:id="rId111" display="http://dictionary.cambridge.org/dictionary/english/fishing"/>
    <hyperlink ref="D59" r:id="rId112" display="http://dictionary.cambridge.org/dictionary/english-vietnamese/fish_1?q=fishing"/>
    <hyperlink ref="D60" r:id="rId113" display="http://dictionary.cambridge.org/dictionary/english-vietnamese/dust"/>
    <hyperlink ref="C61" r:id="rId114" display="http://dictionary.cambridge.org/dictionary/english/pack"/>
    <hyperlink ref="D61" r:id="rId115" display="http://dictionary.cambridge.org/dictionary/english-vietnamese/pack_1"/>
    <hyperlink ref="C62" r:id="rId116" display="http://dictionary.cambridge.org/dictionary/english/still"/>
    <hyperlink ref="D62" r:id="rId117" display="http://dictionary.cambridge.org/dictionary/english-vietnamese/still_1"/>
    <hyperlink ref="C63" r:id="rId118" display="http://dictionary.cambridge.org/dictionary/english/stop"/>
    <hyperlink ref="D63" r:id="rId119" display="http://dictionary.cambridge.org/dictionary/english-vietnamese/stop_1"/>
    <hyperlink ref="C64" r:id="rId120" display="http://dictionary.cambridge.org/dictionary/english/mixture"/>
    <hyperlink ref="D64" r:id="rId121" display="http://dictionary.cambridge.org/dictionary/english-vietnamese/mix_1?q=mixture"/>
    <hyperlink ref="D65" r:id="rId122" display="http://dictionary.cambridge.org/dictionary/english-vietnamese/ease_1"/>
    <hyperlink ref="C66" r:id="rId123" display="http://dictionary.cambridge.org/dictionary/english/admire"/>
    <hyperlink ref="D66" r:id="rId124" display="http://dictionary.cambridge.org/dictionary/english-vietnamese/admire"/>
    <hyperlink ref="C67" r:id="rId125" display="http://dictionary.cambridge.org/dictionary/english/soccer"/>
    <hyperlink ref="D67" r:id="rId126" display="http://dictionary.cambridge.org/dictionary/english-vietnamese/soccer"/>
    <hyperlink ref="C68" r:id="rId127" display="http://dictionary.cambridge.org/dictionary/english/rose"/>
    <hyperlink ref="D68" r:id="rId128" display="http://dictionary.cambridge.org/dictionary/english-vietnamese/rose_1"/>
    <hyperlink ref="C69" r:id="rId129" display="http://dictionary.cambridge.org/dictionary/english/mess"/>
    <hyperlink ref="D69" r:id="rId130" display="http://dictionary.cambridge.org/dictionary/english-vietnamese/mess"/>
    <hyperlink ref="C70" r:id="rId131" display="http://dictionary.cambridge.org/dictionary/english/stem"/>
    <hyperlink ref="D70" r:id="rId132" display="http://dictionary.cambridge.org/dictionary/english-vietnamese/stem_1"/>
    <hyperlink ref="C71" r:id="rId133" display="http://dictionary.cambridge.org/dictionary/english/excited"/>
    <hyperlink ref="D71" r:id="rId134" display="http://dictionary.cambridge.org/dictionary/english-vietnamese/excite?q=excited"/>
    <hyperlink ref="C72" r:id="rId135" display="http://dictionary.cambridge.org/dictionary/english/compound"/>
    <hyperlink ref="D72" r:id="rId136" display="http://dictionary.cambridge.org/dictionary/english-vietnamese/compound_1"/>
    <hyperlink ref="C73" r:id="rId137" display="http://dictionary.cambridge.org/dictionary/english/excited"/>
    <hyperlink ref="D73" r:id="rId138" display="http://dictionary.cambridge.org/dictionary/english-vietnamese/excite?q=excitement"/>
    <hyperlink ref="C74" r:id="rId139" display="http://dictionary.cambridge.org/dictionary/english/cave"/>
    <hyperlink ref="D74" r:id="rId140" display="http://dictionary.cambridge.org/dictionary/english-vietnamese/cave"/>
    <hyperlink ref="C75" r:id="rId141" display="http://dictionary.cambridge.org/dictionary/english/pencil"/>
    <hyperlink ref="D75" r:id="rId142" display="http://dictionary.cambridge.org/dictionary/english-vietnamese/pen_2"/>
    <hyperlink ref="C76" r:id="rId143" display="http://dictionary.cambridge.org/dictionary/english/blue"/>
    <hyperlink ref="D76" r:id="rId144" display="http://dictionary.cambridge.org/dictionary/english-vietnamese/blue_1"/>
    <hyperlink ref="C77" r:id="rId145" display="http://dictionary.cambridge.org/dictionary/english/eat"/>
    <hyperlink ref="D77" r:id="rId146" display="http://dictionary.cambridge.org/dictionary/english-vietnamese/eat"/>
    <hyperlink ref="C78" r:id="rId147" display="http://dictionary.cambridge.org/dictionary/english/ridiculous"/>
    <hyperlink ref="D78" r:id="rId148" display="http://dictionary.cambridge.org/dictionary/english-vietnamese/ridiculous"/>
    <hyperlink ref="C79" r:id="rId149" display="http://dictionary.cambridge.org/dictionary/english/bloody"/>
    <hyperlink ref="D79" r:id="rId150" display="http://dictionary.cambridge.org/dictionary/english-vietnamese/blood?q=bloody"/>
    <hyperlink ref="C80" r:id="rId151" display="http://dictionary.cambridge.org/dictionary/english/clip"/>
    <hyperlink ref="D80" r:id="rId152" display="http://dictionary.cambridge.org/dictionary/english-vietnamese/clip_2"/>
    <hyperlink ref="C81" r:id="rId153" display="http://dictionary.cambridge.org/dictionary/english/fisherman"/>
    <hyperlink ref="D81" r:id="rId154" display="http://dictionary.cambridge.org/dictionary/english-vietnamese/fish_1?q=fisherman"/>
    <hyperlink ref="C82" r:id="rId155" display="http://dictionary.cambridge.org/dictionary/english/pencil"/>
    <hyperlink ref="D82" r:id="rId156" display="http://dictionary.cambridge.org/dictionary/english-vietnamese/pencil"/>
    <hyperlink ref="C83" r:id="rId157" display="http://dictionary.cambridge.org/dictionary/english/shark"/>
    <hyperlink ref="D83" r:id="rId158" display="http://dictionary.cambridge.org/dictionary/english-vietnamese/shark"/>
    <hyperlink ref="C84" r:id="rId159" display="http://dictionary.cambridge.org/dictionary/english/ribbon"/>
    <hyperlink ref="D84" r:id="rId160" display="http://dictionary.cambridge.org/dictionary/english-vietnamese/ribbon"/>
    <hyperlink ref="C85" r:id="rId161" display="http://dictionary.cambridge.org/dictionary/english/sometime"/>
    <hyperlink ref="D85" r:id="rId162" display="http://dictionary.cambridge.org/dictionary/english-vietnamese/some_1?q=sometime"/>
    <hyperlink ref="C86" r:id="rId163" display="http://dictionary.cambridge.org/dictionary/english/vacuum"/>
    <hyperlink ref="D86" r:id="rId164" display="http://dictionary.cambridge.org/dictionary/english-vietnamese/vacuu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9" activePane="bottomLeft" state="frozen"/>
      <selection pane="bottomLeft" activeCell="A4" sqref="A4:A52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134" t="s">
        <v>0</v>
      </c>
      <c r="B1" s="135"/>
      <c r="C1" s="1">
        <f ca="1">TODAY()</f>
        <v>42495</v>
      </c>
      <c r="D1" s="2" t="str">
        <f>CONCATENATE(COUNTA($A$4:$A$54), "/", COUNTA($C$4:$C$54), " Learned / Total  ")</f>
        <v xml:space="preserve">0/49 Learned / Total  </v>
      </c>
      <c r="E1" s="136" t="s">
        <v>74</v>
      </c>
      <c r="F1" s="13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42" t="s">
        <v>2</v>
      </c>
      <c r="B3" s="43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47"/>
      <c r="B4" s="16">
        <v>59</v>
      </c>
      <c r="C4" s="17" t="str">
        <f>HYPERLINK("http://dictionary.cambridge.org/dictionary/english/them","them")</f>
        <v>them</v>
      </c>
      <c r="D4" s="18" t="str">
        <f>HYPERLINK("http://dictionary.cambridge.org/dictionary/english-vietnamese/them","chúng, họ")</f>
        <v>chúng, họ</v>
      </c>
      <c r="E4" s="48" t="s">
        <v>75</v>
      </c>
      <c r="F4" s="24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45.75" customHeight="1">
      <c r="A5" s="47"/>
      <c r="B5" s="16">
        <v>89</v>
      </c>
      <c r="C5" s="24" t="str">
        <f>HYPERLINK("http://dictionary.cambridge.org/dictionary/english/because","because")</f>
        <v>because</v>
      </c>
      <c r="D5" s="25" t="str">
        <f>HYPERLINK("http://dictionary.cambridge.org/dictionary/english-vietnamese/because","bởi vì")</f>
        <v>bởi vì</v>
      </c>
      <c r="E5" s="50" t="s">
        <v>76</v>
      </c>
      <c r="F5" s="21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45.75" customHeight="1">
      <c r="A6" s="47"/>
      <c r="B6" s="16">
        <v>112</v>
      </c>
      <c r="C6" s="24" t="str">
        <f>HYPERLINK("http://dictionary.cambridge.org/dictionary/english/through","through")</f>
        <v>through</v>
      </c>
      <c r="D6" s="51" t="str">
        <f>HYPERLINK("http://dictionary.cambridge.org/dictionary/english-vietnamese/through_1","thông qua")</f>
        <v>thông qua</v>
      </c>
      <c r="E6" s="52" t="s">
        <v>77</v>
      </c>
      <c r="F6" s="1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45.75" customHeight="1">
      <c r="A7" s="47"/>
      <c r="B7" s="16">
        <v>114</v>
      </c>
      <c r="C7" s="17" t="str">
        <f>HYPERLINK("http://dictionary.cambridge.org/dictionary/english/life","life")</f>
        <v>life</v>
      </c>
      <c r="D7" s="53" t="str">
        <f>HYPERLINK("http://dictionary.cambridge.org/dictionary/english-vietnamese/life","sự sống")</f>
        <v>sự sống</v>
      </c>
      <c r="E7" s="54" t="s">
        <v>78</v>
      </c>
      <c r="F7" s="55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45.75" customHeight="1">
      <c r="A8" s="47"/>
      <c r="B8" s="16">
        <v>125</v>
      </c>
      <c r="C8" s="17" t="str">
        <f>HYPERLINK("http://dictionary.cambridge.org/dictionary/english/school","school")</f>
        <v>school</v>
      </c>
      <c r="D8" s="18" t="str">
        <f>HYPERLINK("http://dictionary.cambridge.org/dictionary/english-vietnamese/school_1","trường học")</f>
        <v>trường học</v>
      </c>
      <c r="E8" s="48" t="s">
        <v>79</v>
      </c>
      <c r="F8" s="24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45.75" customHeight="1">
      <c r="A9" s="47"/>
      <c r="B9" s="16">
        <v>171</v>
      </c>
      <c r="C9" s="24" t="str">
        <f>HYPERLINK("http://dictionary.cambridge.org/dictionary/english/problem","problem")</f>
        <v>problem</v>
      </c>
      <c r="D9" s="25" t="str">
        <f>HYPERLINK("http://dictionary.cambridge.org/dictionary/english-vietnamese/problem","vấn đề")</f>
        <v>vấn đề</v>
      </c>
      <c r="E9" s="50" t="s">
        <v>80</v>
      </c>
      <c r="F9" s="24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45.75" customHeight="1">
      <c r="A10" s="47"/>
      <c r="B10" s="16">
        <v>260</v>
      </c>
      <c r="C10" s="24" t="str">
        <f>HYPERLINK("http://dictionary.cambridge.org/dictionary/english/after","after")</f>
        <v>after</v>
      </c>
      <c r="D10" s="25" t="str">
        <f>HYPERLINK("http://dictionary.cambridge.org/dictionary/english-vietnamese/after","sau")</f>
        <v>sau</v>
      </c>
      <c r="E10" s="50" t="s">
        <v>81</v>
      </c>
      <c r="F10" s="24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45.75" customHeight="1">
      <c r="A11" s="47"/>
      <c r="B11" s="16">
        <v>321</v>
      </c>
      <c r="C11" s="24" t="str">
        <f>HYPERLINK("http://dictionary.cambridge.org/dictionary/english/understand","understand")</f>
        <v>understand</v>
      </c>
      <c r="D11" s="25" t="str">
        <f>HYPERLINK("http://dictionary.cambridge.org/dictionary/english-vietnamese/understand_1","hiểu")</f>
        <v>hiểu</v>
      </c>
      <c r="E11" s="48" t="s">
        <v>82</v>
      </c>
      <c r="F11" s="24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45.75" customHeight="1">
      <c r="A12" s="47"/>
      <c r="B12" s="16">
        <v>335</v>
      </c>
      <c r="C12" s="17" t="str">
        <f>HYPERLINK("http://dictionary.cambridge.org/dictionary/english/already","already")</f>
        <v>already</v>
      </c>
      <c r="D12" s="18" t="str">
        <f>HYPERLINK("http://dictionary.cambridge.org/dictionary/english-vietnamese/already","đã, rồi")</f>
        <v>đã, rồi</v>
      </c>
      <c r="E12" s="50" t="s">
        <v>83</v>
      </c>
      <c r="F12" s="2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45.75" customHeight="1">
      <c r="A13" s="47"/>
      <c r="B13" s="16">
        <v>353</v>
      </c>
      <c r="C13" s="17" t="str">
        <f>HYPERLINK("http://dictionary.cambridge.org/dictionary/english/within","within")</f>
        <v>within</v>
      </c>
      <c r="D13" s="18" t="str">
        <f>HYPERLINK("http://dictionary.cambridge.org/dictionary/english-vietnamese/within","trong vòng")</f>
        <v>trong vòng</v>
      </c>
      <c r="E13" s="56" t="s">
        <v>84</v>
      </c>
      <c r="F13" s="17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45.75" customHeight="1">
      <c r="A14" s="47"/>
      <c r="B14" s="16">
        <v>358</v>
      </c>
      <c r="C14" s="17" t="str">
        <f>HYPERLINK("http://dictionary.cambridge.org/dictionary/english/morning","morning")</f>
        <v>morning</v>
      </c>
      <c r="D14" s="18" t="str">
        <f>HYPERLINK("http://dictionary.cambridge.org/dictionary/english-vietnamese/morning","buổi sáng")</f>
        <v>buổi sáng</v>
      </c>
      <c r="E14" s="57" t="s">
        <v>85</v>
      </c>
      <c r="F14" s="17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45.75" customHeight="1">
      <c r="A15" s="47"/>
      <c r="B15" s="16">
        <v>364</v>
      </c>
      <c r="C15" s="21" t="str">
        <f>HYPERLINK("http://dictionary.cambridge.org/dictionary/english/girl","girl")</f>
        <v>girl</v>
      </c>
      <c r="D15" s="58" t="str">
        <f>HYPERLINK("http://dictionary.cambridge.org/dictionary/english-vietnamese/girl","con gái")</f>
        <v>con gái</v>
      </c>
      <c r="E15" s="59" t="s">
        <v>86</v>
      </c>
      <c r="F15" s="5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45.75" customHeight="1">
      <c r="A16" s="47"/>
      <c r="B16" s="16">
        <v>399</v>
      </c>
      <c r="C16" s="17" t="str">
        <f>HYPERLINK("http://dictionary.cambridge.org/dictionary/english/probably","probably")</f>
        <v>probably</v>
      </c>
      <c r="D16" s="18" t="str">
        <f>HYPERLINK("http://dictionary.cambridge.org/dictionary/english-vietnamese/probable?q=probably","có khả năng")</f>
        <v>có khả năng</v>
      </c>
      <c r="E16" s="48" t="s">
        <v>87</v>
      </c>
      <c r="F16" s="24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45.75" customHeight="1">
      <c r="A17" s="47"/>
      <c r="B17" s="16">
        <v>403</v>
      </c>
      <c r="C17" s="17" t="str">
        <f>HYPERLINK("http://dictionary.cambridge.org/dictionary/english/market","market")</f>
        <v>market</v>
      </c>
      <c r="D17" s="18" t="str">
        <f>HYPERLINK("http://dictionary.cambridge.org/dictionary/english-vietnamese/market","chợ")</f>
        <v>chợ</v>
      </c>
      <c r="E17" s="50" t="s">
        <v>88</v>
      </c>
      <c r="F17" s="21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45.75" customHeight="1">
      <c r="A18" s="47"/>
      <c r="B18" s="16">
        <v>419</v>
      </c>
      <c r="C18" s="17" t="str">
        <f>HYPERLINK("http://dictionary.cambridge.org/dictionary/english/course","course")</f>
        <v>course</v>
      </c>
      <c r="D18" s="18" t="str">
        <f>HYPERLINK("http://dictionary.cambridge.org/dictionary/english-vietnamese/course","quá trình")</f>
        <v>quá trình</v>
      </c>
      <c r="E18" s="50" t="s">
        <v>89</v>
      </c>
      <c r="F18" s="17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45.75" customHeight="1">
      <c r="A19" s="47"/>
      <c r="B19" s="16">
        <v>448</v>
      </c>
      <c r="C19" s="17" t="str">
        <f>HYPERLINK("http://dictionary.cambridge.org/dictionary/english/along","along")</f>
        <v>along</v>
      </c>
      <c r="D19" s="18" t="str">
        <f>HYPERLINK("http://dictionary.cambridge.org/dictionary/english-vietnamese/along_1","dọc theo")</f>
        <v>dọc theo</v>
      </c>
      <c r="E19" s="60" t="s">
        <v>90</v>
      </c>
      <c r="F19" s="24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45.75" customHeight="1">
      <c r="A20" s="47"/>
      <c r="B20" s="16">
        <v>453</v>
      </c>
      <c r="C20" s="21" t="str">
        <f>HYPERLINK("http://dictionary.cambridge.org/dictionary/english/better","better")</f>
        <v>better</v>
      </c>
      <c r="D20" s="22" t="str">
        <f>HYPERLINK("http://dictionary.cambridge.org/dictionary/english-vietnamese/better","tốt hơn")</f>
        <v>tốt hơn</v>
      </c>
      <c r="E20" s="60" t="s">
        <v>91</v>
      </c>
      <c r="F20" s="21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45.75" customHeight="1">
      <c r="A21" s="47"/>
      <c r="B21" s="16">
        <v>478</v>
      </c>
      <c r="C21" s="17" t="str">
        <f>HYPERLINK("http://dictionary.cambridge.org/dictionary/english/less","less")</f>
        <v>less</v>
      </c>
      <c r="D21" s="18" t="str">
        <f>HYPERLINK("http://dictionary.cambridge.org/dictionary/english-vietnamese/less","kém hơn")</f>
        <v>kém hơn</v>
      </c>
      <c r="E21" s="61" t="s">
        <v>92</v>
      </c>
      <c r="F21" s="2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45.75" customHeight="1">
      <c r="A22" s="47"/>
      <c r="B22" s="16">
        <v>662</v>
      </c>
      <c r="C22" s="21" t="str">
        <f>HYPERLINK("http://dictionary.cambridge.org/dictionary/english/bank","bank")</f>
        <v>bank</v>
      </c>
      <c r="D22" s="22" t="str">
        <f>HYPERLINK("http://dictionary.cambridge.org/dictionary/english-vietnamese/bank_1","ngân hàng")</f>
        <v>ngân hàng</v>
      </c>
      <c r="E22" s="48" t="s">
        <v>93</v>
      </c>
      <c r="F22" s="21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45.75" customHeight="1">
      <c r="A23" s="47"/>
      <c r="B23" s="16">
        <v>674</v>
      </c>
      <c r="C23" s="24" t="str">
        <f>HYPERLINK("http://dictionary.cambridge.org/dictionary/english/behavior","behavior")</f>
        <v>behavior</v>
      </c>
      <c r="D23" s="25" t="str">
        <f>HYPERLINK("http://dictionary.cambridge.org/dictionary/english-vietnamese/behave?q=behaviour","cách cư xử")</f>
        <v>cách cư xử</v>
      </c>
      <c r="E23" s="60" t="s">
        <v>94</v>
      </c>
      <c r="F23" s="21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45.75" customHeight="1">
      <c r="A24" s="47"/>
      <c r="B24" s="16">
        <v>735</v>
      </c>
      <c r="C24" s="17" t="str">
        <f>HYPERLINK("http://dictionary.cambridge.org/dictionary/english/save","save")</f>
        <v>save</v>
      </c>
      <c r="D24" s="18" t="str">
        <f>HYPERLINK("http://dictionary.cambridge.org/dictionary/english-vietnamese/save_1","cưú nguy")</f>
        <v>cưú nguy</v>
      </c>
      <c r="E24" s="48" t="s">
        <v>95</v>
      </c>
      <c r="F24" s="2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45.75" customHeight="1">
      <c r="A25" s="47"/>
      <c r="B25" s="16">
        <v>786</v>
      </c>
      <c r="C25" s="17" t="str">
        <f>HYPERLINK("http://dictionary.cambridge.org/dictionary/english/indicate","indicate")</f>
        <v>indicate</v>
      </c>
      <c r="D25" s="18" t="str">
        <f>HYPERLINK("http://dictionary.cambridge.org/dictionary/english-vietnamese/indicate","chỉ rõ")</f>
        <v>chỉ rõ</v>
      </c>
      <c r="E25" s="60" t="s">
        <v>96</v>
      </c>
      <c r="F25" s="24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45.75" customHeight="1">
      <c r="A26" s="47"/>
      <c r="B26" s="16">
        <v>914</v>
      </c>
      <c r="C26" s="24" t="str">
        <f>HYPERLINK("http://dictionary.cambridge.org/dictionary/english/huge","huge")</f>
        <v>huge</v>
      </c>
      <c r="D26" s="25" t="str">
        <f>HYPERLINK("http://dictionary.cambridge.org/dictionary/english-vietnamese/huge","to lớn")</f>
        <v>to lớn</v>
      </c>
      <c r="E26" s="61" t="s">
        <v>97</v>
      </c>
      <c r="F26" s="1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45.75" customHeight="1">
      <c r="A27" s="47"/>
      <c r="B27" s="16">
        <v>1027</v>
      </c>
      <c r="C27" s="24" t="str">
        <f>HYPERLINK("http://dictionary.cambridge.org/dictionary/english/down","down")</f>
        <v>down</v>
      </c>
      <c r="D27" s="25" t="str">
        <f>HYPERLINK("http://dictionary.cambridge.org/dictionary/english-vietnamese/down_1","xuống")</f>
        <v>xuống</v>
      </c>
      <c r="E27" s="48" t="s">
        <v>98</v>
      </c>
      <c r="F27" s="17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45.75" customHeight="1">
      <c r="A28" s="47"/>
      <c r="B28" s="16">
        <v>1048</v>
      </c>
      <c r="C28" s="17" t="str">
        <f>HYPERLINK("http://dictionary.cambridge.org/dictionary/english/notice","notice")</f>
        <v>notice</v>
      </c>
      <c r="D28" s="18" t="str">
        <f>HYPERLINK("http://dictionary.cambridge.org/dictionary/english-vietnamese/notice","thông báo")</f>
        <v>thông báo</v>
      </c>
      <c r="E28" s="61" t="s">
        <v>99</v>
      </c>
      <c r="F28" s="17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45.75" customHeight="1">
      <c r="A29" s="47"/>
      <c r="B29" s="16">
        <v>1087</v>
      </c>
      <c r="C29" s="17" t="str">
        <f>HYPERLINK("http://dictionary.cambridge.org/dictionary/english/prevent","prevent")</f>
        <v>prevent</v>
      </c>
      <c r="D29" s="18" t="str">
        <f>HYPERLINK("http://dictionary.cambridge.org/dictionary/english-vietnamese/prevent","ngăn chặn")</f>
        <v>ngăn chặn</v>
      </c>
      <c r="E29" s="61" t="s">
        <v>100</v>
      </c>
      <c r="F29" s="17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45.75" customHeight="1">
      <c r="A30" s="47"/>
      <c r="B30" s="16">
        <v>1092</v>
      </c>
      <c r="C30" s="24" t="str">
        <f>HYPERLINK("http://dictionary.cambridge.org/dictionary/english/born","born")</f>
        <v>born</v>
      </c>
      <c r="D30" s="62" t="s">
        <v>101</v>
      </c>
      <c r="E30" s="60"/>
      <c r="F30" s="17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45.75" customHeight="1">
      <c r="A31" s="47"/>
      <c r="B31" s="16">
        <v>1101</v>
      </c>
      <c r="C31" s="24" t="str">
        <f>HYPERLINK("http://dictionary.cambridge.org/dictionary/english/alone","alone")</f>
        <v>alone</v>
      </c>
      <c r="D31" s="25" t="str">
        <f>HYPERLINK("http://dictionary.cambridge.org/dictionary/english-vietnamese/alone","một mình")</f>
        <v>một mình</v>
      </c>
      <c r="E31" s="60"/>
      <c r="F31" s="17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45.75" customHeight="1">
      <c r="A32" s="47"/>
      <c r="B32" s="16">
        <v>1296</v>
      </c>
      <c r="C32" s="17" t="str">
        <f>HYPERLINK("http://dictionary.cambridge.org/dictionary/english/text","text")</f>
        <v>text</v>
      </c>
      <c r="D32" s="18" t="str">
        <f>HYPERLINK("http://dictionary.cambridge.org/dictionary/english-vietnamese/text","nguyên văn")</f>
        <v>nguyên văn</v>
      </c>
      <c r="E32" s="61" t="s">
        <v>102</v>
      </c>
      <c r="F32" s="1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45.75" customHeight="1">
      <c r="A33" s="47"/>
      <c r="B33" s="16">
        <v>1589</v>
      </c>
      <c r="C33" s="17" t="str">
        <f>HYPERLINK("http://dictionary.cambridge.org/dictionary/english/strange","strange")</f>
        <v>strange</v>
      </c>
      <c r="D33" s="18" t="str">
        <f>HYPERLINK("http://dictionary.cambridge.org/dictionary/english-vietnamese/strange","lạ")</f>
        <v>lạ</v>
      </c>
      <c r="E33" s="63" t="s">
        <v>103</v>
      </c>
      <c r="F33" s="17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45.75" customHeight="1">
      <c r="A34" s="47"/>
      <c r="B34" s="16">
        <v>1611</v>
      </c>
      <c r="C34" s="24" t="str">
        <f>HYPERLINK("http://dictionary.cambridge.org/dictionary/english/repeat","repeat ")</f>
        <v xml:space="preserve">repeat </v>
      </c>
      <c r="D34" s="25" t="str">
        <f>HYPERLINK("http://dictionary.cambridge.org/dictionary/english-vietnamese/repeat","lặp lại")</f>
        <v>lặp lại</v>
      </c>
      <c r="E34" s="61" t="s">
        <v>104</v>
      </c>
      <c r="F34" s="17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45.75" customHeight="1">
      <c r="A35" s="47"/>
      <c r="B35" s="16">
        <v>1759</v>
      </c>
      <c r="C35" s="17" t="str">
        <f>HYPERLINK("http://dictionary.cambridge.org/dictionary/english/sick","sick")</f>
        <v>sick</v>
      </c>
      <c r="D35" s="18" t="str">
        <f>HYPERLINK("http://dictionary.cambridge.org/dictionary/english-vietnamese/sick","ốm đau")</f>
        <v>ốm đau</v>
      </c>
      <c r="E35" s="63" t="s">
        <v>105</v>
      </c>
      <c r="F35" s="17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45.75" customHeight="1">
      <c r="A36" s="47"/>
      <c r="B36" s="16">
        <v>1869</v>
      </c>
      <c r="C36" s="17" t="str">
        <f>HYPERLINK("http://dictionary.cambridge.org/dictionary/english/smart","smart")</f>
        <v>smart</v>
      </c>
      <c r="D36" s="18" t="str">
        <f>HYPERLINK("http://dictionary.cambridge.org/dictionary/english-vietnamese/smart_1","thanh nhã, lịch sự")</f>
        <v>thanh nhã, lịch sự</v>
      </c>
      <c r="E36" s="61" t="s">
        <v>106</v>
      </c>
      <c r="F36" s="24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45.75" customHeight="1">
      <c r="A37" s="47"/>
      <c r="B37" s="16">
        <v>1997</v>
      </c>
      <c r="C37" s="24" t="str">
        <f>HYPERLINK("http://dictionary.cambridge.org/dictionary/english/flow","flow")</f>
        <v>flow</v>
      </c>
      <c r="D37" s="25" t="str">
        <f>HYPERLINK("http://dictionary.cambridge.org/dictionary/english-vietnamese/smart_1","biểu đồ phát triển")</f>
        <v>biểu đồ phát triển</v>
      </c>
      <c r="E37" s="48" t="s">
        <v>107</v>
      </c>
      <c r="F37" s="1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45.75" customHeight="1">
      <c r="A38" s="47"/>
      <c r="B38" s="16">
        <v>2523</v>
      </c>
      <c r="C38" s="21" t="str">
        <f>HYPERLINK("http://dictionary.cambridge.org/dictionary/english/favor","favor")</f>
        <v>favor</v>
      </c>
      <c r="D38" s="22" t="str">
        <f>HYPERLINK("http://dictionary.cambridge.org/dictionary/english-vietnamese/favour","chiếu cố, đặc ân")</f>
        <v>chiếu cố, đặc ân</v>
      </c>
      <c r="E38" s="63" t="s">
        <v>108</v>
      </c>
      <c r="F38" s="17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45.75" customHeight="1">
      <c r="A39" s="47"/>
      <c r="B39" s="16">
        <v>2804</v>
      </c>
      <c r="C39" s="17" t="str">
        <f>HYPERLINK("http://dictionary.cambridge.org/dictionary/english/journal","journal")</f>
        <v>journal</v>
      </c>
      <c r="D39" s="18" t="str">
        <f>HYPERLINK("http://dictionary.cambridge.org/dictionary/english-vietnamese/journal","tạp chí")</f>
        <v>tạp chí</v>
      </c>
      <c r="E39" s="61" t="s">
        <v>109</v>
      </c>
      <c r="F39" s="17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45.75" customHeight="1">
      <c r="A40" s="47"/>
      <c r="B40" s="16">
        <v>3076</v>
      </c>
      <c r="C40" s="17" t="str">
        <f>HYPERLINK("http://dictionary.cambridge.org/dictionary/english/mall","mall")</f>
        <v>mall</v>
      </c>
      <c r="D40" s="18" t="str">
        <f>HYPERLINK("http://dictionary.cambridge.org/dictionary/english-vietnamese/mall","phố buôn bán lớn")</f>
        <v>phố buôn bán lớn</v>
      </c>
      <c r="E40" s="61" t="s">
        <v>110</v>
      </c>
      <c r="F40" s="17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45.75" customHeight="1">
      <c r="A41" s="47"/>
      <c r="B41" s="16">
        <v>3401</v>
      </c>
      <c r="C41" s="17" t="str">
        <f>HYPERLINK("http://dictionary.cambridge.org/dictionary/english/indication","indication")</f>
        <v>indication</v>
      </c>
      <c r="D41" s="18" t="str">
        <f>HYPERLINK("http://dictionary.cambridge.org/dictionary/english-vietnamese/indicate?q=indication","dấu hiệu")</f>
        <v>dấu hiệu</v>
      </c>
      <c r="E41" s="61"/>
      <c r="F41" s="17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45.75" customHeight="1">
      <c r="A42" s="47"/>
      <c r="B42" s="16">
        <v>3707</v>
      </c>
      <c r="C42" s="21" t="str">
        <f>HYPERLINK("http://dictionary.cambridge.org/dictionary/english/grace","grace")</f>
        <v>grace</v>
      </c>
      <c r="D42" s="22" t="str">
        <f>HYPERLINK("http://dictionary.cambridge.org/dictionary/english-vietnamese/grace","vẻ duyên dáng, thái độ")</f>
        <v>vẻ duyên dáng, thái độ</v>
      </c>
      <c r="E42" s="61"/>
      <c r="F42" s="17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45.75" customHeight="1">
      <c r="A43" s="47"/>
      <c r="B43" s="16">
        <v>3731</v>
      </c>
      <c r="C43" s="17" t="str">
        <f>HYPERLINK("http://dictionary.cambridge.org/dictionary/english/weird","weird")</f>
        <v>weird</v>
      </c>
      <c r="D43" s="18" t="str">
        <f>HYPERLINK("http://dictionary.cambridge.org/dictionary/english-vietnamese/weird","kỳ lạ")</f>
        <v>kỳ lạ</v>
      </c>
      <c r="E43" s="61" t="s">
        <v>111</v>
      </c>
      <c r="F43" s="17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45.75" customHeight="1">
      <c r="A44" s="47"/>
      <c r="B44" s="16">
        <v>3789</v>
      </c>
      <c r="C44" s="17" t="str">
        <f>HYPERLINK("http://dictionary.cambridge.org/dictionary/english/behavioral","behavioral")</f>
        <v>behavioral</v>
      </c>
      <c r="D44" s="64" t="s">
        <v>112</v>
      </c>
      <c r="E44" s="48"/>
      <c r="F44" s="17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45.75" customHeight="1">
      <c r="A45" s="47"/>
      <c r="B45" s="16">
        <v>3831</v>
      </c>
      <c r="C45" s="24" t="str">
        <f>HYPERLINK("http://dictionary.cambridge.org/dictionary/english/travel","travel")</f>
        <v>travel</v>
      </c>
      <c r="D45" s="25" t="str">
        <f>HYPERLINK("http://dictionary.cambridge.org/dictionary/english-vietnamese/travel","du lịch")</f>
        <v>du lịch</v>
      </c>
      <c r="E45" s="63" t="s">
        <v>113</v>
      </c>
      <c r="F45" s="17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45.75" customHeight="1">
      <c r="A46" s="47"/>
      <c r="B46" s="16">
        <v>3865</v>
      </c>
      <c r="C46" s="17" t="str">
        <f>HYPERLINK("http://dictionary.cambridge.org/dictionary/english/structural","structural")</f>
        <v>structural</v>
      </c>
      <c r="D46" s="18" t="str">
        <f>HYPERLINK("http://dictionary.cambridge.org/dictionary/english-vietnamese/structure?q=structural","thuộc cấu trúc")</f>
        <v>thuộc cấu trúc</v>
      </c>
      <c r="E46" s="48" t="s">
        <v>107</v>
      </c>
      <c r="F46" s="1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45.75" customHeight="1">
      <c r="A47" s="47"/>
      <c r="B47" s="16">
        <v>3912</v>
      </c>
      <c r="C47" s="24" t="str">
        <f>HYPERLINK("http://dictionary.cambridge.org/dictionary/english/gym","gym")</f>
        <v>gym</v>
      </c>
      <c r="D47" s="25" t="str">
        <f>HYPERLINK("http://dictionary.cambridge.org/dictionary/english-vietnamese/gym","phòng tập thể dục")</f>
        <v>phòng tập thể dục</v>
      </c>
      <c r="E47" s="63" t="s">
        <v>114</v>
      </c>
      <c r="F47" s="1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45.75" customHeight="1">
      <c r="A48" s="47"/>
      <c r="B48" s="16">
        <v>3927</v>
      </c>
      <c r="C48" s="17" t="str">
        <f>HYPERLINK("http://dictionary.cambridge.org/dictionary/english/indicator","indicator")</f>
        <v>indicator</v>
      </c>
      <c r="D48" s="18" t="str">
        <f>HYPERLINK("http://dictionary.cambridge.org/dictionary/english-vietnamese/indicate?q=indicator","dụng cụ chỉ thị")</f>
        <v>dụng cụ chỉ thị</v>
      </c>
      <c r="E48" s="61"/>
      <c r="F48" s="17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45.75" customHeight="1">
      <c r="A49" s="47"/>
      <c r="B49" s="16">
        <v>3996</v>
      </c>
      <c r="C49" s="17" t="str">
        <f>HYPERLINK("http://dictionary.cambridge.org/dictionary/english/prevention","prevention")</f>
        <v>prevention</v>
      </c>
      <c r="D49" s="18" t="str">
        <f>HYPERLINK("http://dictionary.cambridge.org/dictionary/english-vietnamese/prevent?q=prevention","hành động ngăn chặn")</f>
        <v>hành động ngăn chặn</v>
      </c>
      <c r="E49" s="61"/>
      <c r="F49" s="17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45.75" customHeight="1">
      <c r="A50" s="47"/>
      <c r="B50" s="16">
        <v>4303</v>
      </c>
      <c r="C50" s="17" t="str">
        <f>HYPERLINK("http://dictionary.cambridge.org/dictionary/english/mechanic","mechanic")</f>
        <v>mechanic</v>
      </c>
      <c r="D50" s="18" t="str">
        <f>HYPERLINK("http://dictionary.cambridge.org/dictionary/english-vietnamese/mechanic","thợ máy")</f>
        <v>thợ máy</v>
      </c>
      <c r="E50" s="65" t="s">
        <v>115</v>
      </c>
      <c r="F50" s="24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45.75" customHeight="1">
      <c r="A51" s="47"/>
      <c r="B51" s="16">
        <v>4772</v>
      </c>
      <c r="C51" s="17" t="str">
        <f>HYPERLINK("http://dictionary.cambridge.org/dictionary/english/coming","coming")</f>
        <v>coming</v>
      </c>
      <c r="D51" s="53" t="str">
        <f>HYPERLINK("http://dictionary.cambridge.org/dictionary/english-vietnamese/come","đi đến")</f>
        <v>đi đến</v>
      </c>
      <c r="E51" s="59" t="s">
        <v>116</v>
      </c>
      <c r="F51" s="66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45.75" customHeight="1">
      <c r="A52" s="47"/>
      <c r="B52" s="16">
        <v>4847</v>
      </c>
      <c r="C52" s="17" t="str">
        <f>HYPERLINK("http://dictionary.cambridge.org/dictionary/english/favorable","favorable")</f>
        <v>favorable</v>
      </c>
      <c r="D52" s="53" t="str">
        <f>HYPERLINK("http://dictionary.cambridge.org/dictionary/english-vietnamese/favour?q=favourable","thuận lợi, tán thành")</f>
        <v>thuận lợi, tán thành</v>
      </c>
      <c r="E52" s="67"/>
      <c r="F52" s="66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22.5" hidden="1" customHeight="1">
      <c r="A53" s="68"/>
      <c r="B53" s="69"/>
      <c r="C53" s="70"/>
      <c r="D53" s="71"/>
      <c r="E53" s="33"/>
      <c r="F53" s="71"/>
      <c r="G53" s="35"/>
    </row>
    <row r="54" spans="1:26" ht="22.5" hidden="1" customHeight="1">
      <c r="A54" s="68"/>
      <c r="B54" s="72"/>
      <c r="C54" s="73"/>
      <c r="D54" s="74"/>
      <c r="E54" s="75"/>
      <c r="F54" s="74"/>
      <c r="G54" s="35"/>
    </row>
    <row r="55" spans="1:26" ht="22.5" hidden="1" customHeight="1">
      <c r="A55" s="68"/>
      <c r="B55" s="76"/>
      <c r="C55" s="77"/>
      <c r="D55" s="74"/>
      <c r="E55" s="75"/>
      <c r="F55" s="74"/>
      <c r="G55" s="35"/>
    </row>
    <row r="56" spans="1:26" ht="22.5" hidden="1" customHeight="1">
      <c r="A56" s="68"/>
      <c r="B56" s="76"/>
      <c r="C56" s="77"/>
      <c r="D56" s="40"/>
      <c r="E56" s="75"/>
      <c r="F56" s="40"/>
      <c r="G56" s="35"/>
    </row>
    <row r="57" spans="1:26" ht="22.5" hidden="1" customHeight="1">
      <c r="A57" s="68"/>
      <c r="B57" s="35"/>
      <c r="C57" s="78"/>
      <c r="D57" s="41"/>
      <c r="E57" s="75"/>
      <c r="F57" s="41"/>
      <c r="G57" s="35"/>
    </row>
    <row r="58" spans="1:26" ht="22.5" hidden="1" customHeight="1">
      <c r="A58" s="36"/>
      <c r="B58" s="35"/>
      <c r="C58" s="78"/>
      <c r="D58" s="41"/>
      <c r="E58" s="39"/>
      <c r="F58" s="41"/>
      <c r="G58" s="35"/>
    </row>
    <row r="59" spans="1:26" ht="15.75" customHeight="1">
      <c r="A59" s="35"/>
      <c r="B59" s="35"/>
      <c r="C59" s="78"/>
      <c r="D59" s="41"/>
      <c r="E59" s="35"/>
      <c r="F59" s="41"/>
      <c r="G59" s="35"/>
    </row>
    <row r="60" spans="1:26" ht="15.75" customHeight="1">
      <c r="A60" s="35"/>
      <c r="B60" s="35"/>
      <c r="C60" s="35"/>
      <c r="D60" s="41"/>
      <c r="E60" s="35"/>
      <c r="F60" s="41"/>
      <c r="G60" s="35"/>
    </row>
    <row r="61" spans="1:26" ht="15.75" customHeight="1">
      <c r="A61" s="35"/>
      <c r="B61" s="35"/>
      <c r="C61" s="35"/>
      <c r="D61" s="35"/>
      <c r="E61" s="35"/>
      <c r="F61" s="41"/>
      <c r="G61" s="35"/>
    </row>
    <row r="62" spans="1:26" ht="15.75" customHeight="1">
      <c r="A62" s="35"/>
      <c r="B62" s="35"/>
      <c r="C62" s="35"/>
      <c r="D62" s="35"/>
      <c r="E62" s="35"/>
      <c r="F62" s="41"/>
      <c r="G62" s="35"/>
    </row>
    <row r="63" spans="1:26" ht="15.75" customHeight="1">
      <c r="A63" s="35"/>
      <c r="B63" s="35"/>
      <c r="C63" s="35"/>
      <c r="D63" s="35"/>
      <c r="E63" s="35"/>
      <c r="F63" s="41"/>
      <c r="G63" s="35"/>
    </row>
    <row r="64" spans="1:26" ht="15.75" customHeight="1">
      <c r="A64" s="35"/>
      <c r="B64" s="35"/>
      <c r="C64" s="35"/>
      <c r="D64" s="35"/>
      <c r="E64" s="35"/>
      <c r="F64" s="41"/>
      <c r="G64" s="35"/>
    </row>
    <row r="65" spans="1:7" ht="15.75" customHeight="1">
      <c r="A65" s="35"/>
      <c r="B65" s="35"/>
      <c r="C65" s="35"/>
      <c r="D65" s="35"/>
      <c r="E65" s="35"/>
      <c r="F65" s="41"/>
      <c r="G65" s="35"/>
    </row>
    <row r="66" spans="1:7" ht="15.75" customHeight="1">
      <c r="A66" s="35"/>
      <c r="B66" s="35"/>
      <c r="C66" s="35"/>
      <c r="D66" s="35"/>
      <c r="E66" s="35"/>
      <c r="F66" s="41"/>
      <c r="G66" s="35"/>
    </row>
    <row r="67" spans="1:7" ht="15.75" customHeight="1">
      <c r="A67" s="35"/>
      <c r="B67" s="35"/>
      <c r="C67" s="35"/>
      <c r="D67" s="35"/>
      <c r="E67" s="35"/>
      <c r="F67" s="41"/>
      <c r="G67" s="35"/>
    </row>
    <row r="68" spans="1:7" ht="15.75" customHeight="1">
      <c r="A68" s="35"/>
      <c r="B68" s="35"/>
      <c r="C68" s="35"/>
      <c r="D68" s="35"/>
      <c r="E68" s="35"/>
      <c r="F68" s="41"/>
      <c r="G68" s="35"/>
    </row>
    <row r="69" spans="1:7" ht="15.75" customHeight="1">
      <c r="A69" s="35"/>
      <c r="B69" s="35"/>
      <c r="C69" s="35"/>
      <c r="D69" s="35"/>
      <c r="E69" s="35"/>
      <c r="F69" s="41"/>
      <c r="G69" s="35"/>
    </row>
    <row r="70" spans="1:7" ht="15.75" customHeight="1">
      <c r="A70" s="35"/>
      <c r="B70" s="35"/>
      <c r="C70" s="35"/>
      <c r="D70" s="35"/>
      <c r="E70" s="35"/>
      <c r="F70" s="41"/>
      <c r="G70" s="35"/>
    </row>
    <row r="71" spans="1:7" ht="15.75" customHeight="1">
      <c r="A71" s="35"/>
      <c r="B71" s="35"/>
      <c r="C71" s="35"/>
      <c r="D71" s="35"/>
      <c r="E71" s="35"/>
      <c r="F71" s="41"/>
      <c r="G71" s="35"/>
    </row>
    <row r="72" spans="1:7" ht="15.75" customHeight="1">
      <c r="A72" s="35"/>
      <c r="B72" s="35"/>
      <c r="C72" s="35"/>
      <c r="D72" s="35"/>
      <c r="E72" s="35"/>
      <c r="F72" s="41"/>
      <c r="G72" s="35"/>
    </row>
    <row r="73" spans="1:7" ht="15.75" customHeight="1">
      <c r="A73" s="35"/>
      <c r="B73" s="35"/>
      <c r="C73" s="35"/>
      <c r="D73" s="35"/>
      <c r="E73" s="35"/>
      <c r="F73" s="41"/>
      <c r="G73" s="35"/>
    </row>
    <row r="74" spans="1:7" ht="15.75" customHeight="1">
      <c r="A74" s="35"/>
      <c r="B74" s="35"/>
      <c r="C74" s="35"/>
      <c r="D74" s="35"/>
      <c r="E74" s="35"/>
      <c r="F74" s="41"/>
      <c r="G74" s="35"/>
    </row>
    <row r="75" spans="1:7" ht="15.75" customHeight="1">
      <c r="A75" s="35"/>
      <c r="B75" s="35"/>
      <c r="C75" s="35"/>
      <c r="D75" s="35"/>
      <c r="E75" s="35"/>
      <c r="F75" s="41"/>
      <c r="G75" s="35"/>
    </row>
    <row r="76" spans="1:7" ht="15.75" customHeight="1">
      <c r="A76" s="35"/>
      <c r="B76" s="35"/>
      <c r="C76" s="35"/>
      <c r="D76" s="35"/>
      <c r="E76" s="35"/>
      <c r="F76" s="41"/>
      <c r="G76" s="35"/>
    </row>
    <row r="77" spans="1:7" ht="15.75" customHeight="1">
      <c r="A77" s="35"/>
      <c r="B77" s="35"/>
      <c r="C77" s="35"/>
      <c r="D77" s="35"/>
      <c r="E77" s="35"/>
      <c r="F77" s="41"/>
      <c r="G77" s="35"/>
    </row>
    <row r="78" spans="1:7" ht="15.75" customHeight="1">
      <c r="A78" s="35"/>
      <c r="B78" s="35"/>
      <c r="C78" s="35"/>
      <c r="D78" s="35"/>
      <c r="E78" s="35"/>
      <c r="F78" s="41"/>
      <c r="G78" s="35"/>
    </row>
    <row r="79" spans="1:7" ht="15.75" customHeight="1">
      <c r="A79" s="35"/>
      <c r="B79" s="35"/>
      <c r="C79" s="35"/>
      <c r="D79" s="35"/>
      <c r="E79" s="35"/>
      <c r="F79" s="41"/>
      <c r="G79" s="35"/>
    </row>
    <row r="80" spans="1:7" ht="15.75" customHeight="1">
      <c r="A80" s="35"/>
      <c r="B80" s="35"/>
      <c r="C80" s="35"/>
      <c r="D80" s="35"/>
      <c r="E80" s="35"/>
      <c r="F80" s="41"/>
      <c r="G80" s="35"/>
    </row>
    <row r="81" spans="1:7" ht="15.75" customHeight="1">
      <c r="A81" s="35"/>
      <c r="B81" s="35"/>
      <c r="C81" s="35"/>
      <c r="D81" s="35"/>
      <c r="E81" s="35"/>
      <c r="F81" s="41"/>
      <c r="G81" s="35"/>
    </row>
    <row r="82" spans="1:7" ht="15.75" customHeight="1">
      <c r="A82" s="35"/>
      <c r="B82" s="35"/>
      <c r="C82" s="35"/>
      <c r="D82" s="35"/>
      <c r="E82" s="35"/>
      <c r="F82" s="41"/>
      <c r="G82" s="35"/>
    </row>
    <row r="83" spans="1:7" ht="15.75" customHeight="1">
      <c r="A83" s="35"/>
      <c r="B83" s="35"/>
      <c r="C83" s="35"/>
      <c r="D83" s="35"/>
      <c r="E83" s="35"/>
      <c r="F83" s="41"/>
      <c r="G83" s="35"/>
    </row>
    <row r="84" spans="1:7" ht="15.75" customHeight="1">
      <c r="A84" s="35"/>
      <c r="B84" s="35"/>
      <c r="C84" s="35"/>
      <c r="D84" s="35"/>
      <c r="E84" s="35"/>
      <c r="F84" s="41"/>
      <c r="G84" s="35"/>
    </row>
    <row r="85" spans="1:7" ht="15.75" customHeight="1">
      <c r="A85" s="35"/>
      <c r="B85" s="35"/>
      <c r="C85" s="35"/>
      <c r="D85" s="35"/>
      <c r="E85" s="35"/>
      <c r="F85" s="41"/>
      <c r="G85" s="35"/>
    </row>
    <row r="86" spans="1:7" ht="15.75" customHeight="1">
      <c r="A86" s="35"/>
      <c r="B86" s="35"/>
      <c r="C86" s="35"/>
      <c r="D86" s="35"/>
      <c r="E86" s="35"/>
      <c r="F86" s="41"/>
      <c r="G86" s="35"/>
    </row>
    <row r="87" spans="1:7" ht="15.75" customHeight="1">
      <c r="A87" s="35"/>
      <c r="B87" s="35"/>
      <c r="C87" s="35"/>
      <c r="D87" s="35"/>
      <c r="E87" s="35"/>
      <c r="F87" s="41"/>
      <c r="G87" s="35"/>
    </row>
    <row r="88" spans="1:7" ht="15.75" customHeight="1">
      <c r="A88" s="35"/>
      <c r="B88" s="35"/>
      <c r="C88" s="35"/>
      <c r="D88" s="35"/>
      <c r="E88" s="35"/>
      <c r="F88" s="41"/>
      <c r="G88" s="35"/>
    </row>
    <row r="89" spans="1:7" ht="15.75" customHeight="1">
      <c r="A89" s="35"/>
      <c r="B89" s="35"/>
      <c r="C89" s="35"/>
      <c r="D89" s="35"/>
      <c r="E89" s="35"/>
      <c r="F89" s="41"/>
      <c r="G89" s="35"/>
    </row>
    <row r="90" spans="1:7" ht="15.75" customHeight="1">
      <c r="A90" s="35"/>
      <c r="B90" s="35"/>
      <c r="C90" s="35"/>
      <c r="D90" s="35"/>
      <c r="E90" s="35"/>
      <c r="F90" s="41"/>
      <c r="G90" s="35"/>
    </row>
    <row r="91" spans="1:7" ht="15.75" customHeight="1">
      <c r="A91" s="35"/>
      <c r="B91" s="35"/>
      <c r="C91" s="35"/>
      <c r="D91" s="35"/>
      <c r="E91" s="35"/>
      <c r="F91" s="41"/>
      <c r="G91" s="35"/>
    </row>
    <row r="92" spans="1:7" ht="15.75" customHeight="1">
      <c r="A92" s="35"/>
      <c r="B92" s="35"/>
      <c r="C92" s="35"/>
      <c r="D92" s="35"/>
      <c r="E92" s="35"/>
      <c r="F92" s="41"/>
      <c r="G92" s="35"/>
    </row>
    <row r="93" spans="1:7" ht="15.75" customHeight="1">
      <c r="A93" s="35"/>
      <c r="B93" s="35"/>
      <c r="C93" s="35"/>
      <c r="D93" s="35"/>
      <c r="E93" s="35"/>
      <c r="F93" s="41"/>
      <c r="G93" s="35"/>
    </row>
    <row r="94" spans="1:7" ht="15.75" customHeight="1">
      <c r="A94" s="35"/>
      <c r="B94" s="35"/>
      <c r="C94" s="35"/>
      <c r="D94" s="35"/>
      <c r="E94" s="35"/>
      <c r="F94" s="41"/>
      <c r="G94" s="35"/>
    </row>
    <row r="95" spans="1:7" ht="15.75" customHeight="1">
      <c r="A95" s="35"/>
      <c r="B95" s="35"/>
      <c r="C95" s="35"/>
      <c r="D95" s="35"/>
      <c r="E95" s="35"/>
      <c r="F95" s="41"/>
      <c r="G95" s="35"/>
    </row>
    <row r="96" spans="1:7" ht="15.75" customHeight="1">
      <c r="A96" s="35"/>
      <c r="B96" s="35"/>
      <c r="C96" s="35"/>
      <c r="D96" s="35"/>
      <c r="E96" s="35"/>
      <c r="F96" s="41"/>
      <c r="G96" s="35"/>
    </row>
    <row r="97" spans="1:7" ht="15.75" customHeight="1">
      <c r="A97" s="35"/>
      <c r="B97" s="35"/>
      <c r="C97" s="35"/>
      <c r="D97" s="35"/>
      <c r="E97" s="35"/>
      <c r="F97" s="41"/>
      <c r="G97" s="35"/>
    </row>
    <row r="98" spans="1:7" ht="15.75" customHeight="1">
      <c r="A98" s="35"/>
      <c r="B98" s="35"/>
      <c r="C98" s="35"/>
      <c r="D98" s="35"/>
      <c r="E98" s="35"/>
      <c r="F98" s="41"/>
      <c r="G98" s="35"/>
    </row>
    <row r="99" spans="1:7" ht="15.75" customHeight="1">
      <c r="A99" s="35"/>
      <c r="B99" s="35"/>
      <c r="C99" s="35"/>
      <c r="D99" s="35"/>
      <c r="E99" s="35"/>
      <c r="F99" s="41"/>
      <c r="G99" s="35"/>
    </row>
    <row r="100" spans="1:7" ht="15.75" customHeight="1">
      <c r="A100" s="35"/>
      <c r="B100" s="35"/>
      <c r="C100" s="35"/>
      <c r="D100" s="35"/>
      <c r="E100" s="35"/>
      <c r="F100" s="41"/>
      <c r="G100" s="35"/>
    </row>
    <row r="101" spans="1:7" ht="15.75" customHeight="1">
      <c r="A101" s="35"/>
      <c r="B101" s="35"/>
      <c r="C101" s="35"/>
      <c r="D101" s="35"/>
      <c r="E101" s="35"/>
      <c r="F101" s="41"/>
      <c r="G101" s="35"/>
    </row>
    <row r="102" spans="1:7" ht="15.75" customHeight="1">
      <c r="A102" s="35"/>
      <c r="B102" s="35"/>
      <c r="C102" s="35"/>
      <c r="D102" s="35"/>
      <c r="E102" s="35"/>
      <c r="F102" s="41"/>
      <c r="G102" s="35"/>
    </row>
    <row r="103" spans="1:7" ht="15.75" customHeight="1">
      <c r="A103" s="35"/>
      <c r="B103" s="35"/>
      <c r="C103" s="35"/>
      <c r="D103" s="35"/>
      <c r="E103" s="35"/>
      <c r="F103" s="41"/>
      <c r="G103" s="35"/>
    </row>
    <row r="104" spans="1:7" ht="15.75" customHeight="1">
      <c r="A104" s="35"/>
      <c r="B104" s="35"/>
      <c r="C104" s="35"/>
      <c r="D104" s="35"/>
      <c r="E104" s="35"/>
      <c r="F104" s="41"/>
      <c r="G104" s="35"/>
    </row>
    <row r="105" spans="1:7" ht="15.75" customHeight="1">
      <c r="A105" s="35"/>
      <c r="B105" s="35"/>
      <c r="C105" s="35"/>
      <c r="D105" s="35"/>
      <c r="E105" s="35"/>
      <c r="F105" s="41"/>
      <c r="G105" s="35"/>
    </row>
    <row r="106" spans="1:7" ht="15.75" customHeight="1">
      <c r="A106" s="35"/>
      <c r="B106" s="35"/>
      <c r="C106" s="35"/>
      <c r="D106" s="35"/>
      <c r="E106" s="35"/>
      <c r="F106" s="41"/>
      <c r="G106" s="35"/>
    </row>
    <row r="107" spans="1:7" ht="15.75" customHeight="1">
      <c r="A107" s="35"/>
      <c r="B107" s="35"/>
      <c r="C107" s="35"/>
      <c r="D107" s="35"/>
      <c r="E107" s="35"/>
      <c r="F107" s="41"/>
      <c r="G107" s="35"/>
    </row>
    <row r="108" spans="1:7" ht="15.75" customHeight="1">
      <c r="A108" s="35"/>
      <c r="B108" s="35"/>
      <c r="C108" s="35"/>
      <c r="D108" s="35"/>
      <c r="E108" s="35"/>
      <c r="F108" s="41"/>
      <c r="G108" s="35"/>
    </row>
    <row r="109" spans="1:7" ht="15.75" customHeight="1">
      <c r="A109" s="35"/>
      <c r="B109" s="35"/>
      <c r="C109" s="35"/>
      <c r="D109" s="35"/>
      <c r="E109" s="35"/>
      <c r="F109" s="41"/>
      <c r="G109" s="35"/>
    </row>
    <row r="110" spans="1:7" ht="15.75" customHeight="1">
      <c r="A110" s="35"/>
      <c r="B110" s="35"/>
      <c r="C110" s="35"/>
      <c r="D110" s="35"/>
      <c r="E110" s="35"/>
      <c r="F110" s="41"/>
      <c r="G110" s="35"/>
    </row>
    <row r="111" spans="1:7" ht="15.75" customHeight="1">
      <c r="A111" s="35"/>
      <c r="B111" s="35"/>
      <c r="C111" s="35"/>
      <c r="D111" s="35"/>
      <c r="E111" s="35"/>
      <c r="F111" s="41"/>
      <c r="G111" s="35"/>
    </row>
    <row r="112" spans="1:7" ht="15.75" customHeight="1">
      <c r="A112" s="35"/>
      <c r="B112" s="35"/>
      <c r="C112" s="35"/>
      <c r="D112" s="35"/>
      <c r="E112" s="35"/>
      <c r="F112" s="41"/>
      <c r="G112" s="35"/>
    </row>
    <row r="113" spans="1:7" ht="15.75" customHeight="1">
      <c r="A113" s="35"/>
      <c r="B113" s="35"/>
      <c r="C113" s="35"/>
      <c r="D113" s="35"/>
      <c r="E113" s="35"/>
      <c r="F113" s="41"/>
      <c r="G113" s="35"/>
    </row>
    <row r="114" spans="1:7" ht="15.75" customHeight="1">
      <c r="A114" s="35"/>
      <c r="B114" s="35"/>
      <c r="C114" s="35"/>
      <c r="D114" s="35"/>
      <c r="E114" s="35"/>
      <c r="F114" s="41"/>
      <c r="G114" s="35"/>
    </row>
    <row r="115" spans="1:7" ht="15.75" customHeight="1">
      <c r="A115" s="35"/>
      <c r="B115" s="35"/>
      <c r="C115" s="35"/>
      <c r="D115" s="35"/>
      <c r="E115" s="35"/>
      <c r="F115" s="41"/>
      <c r="G115" s="35"/>
    </row>
    <row r="116" spans="1:7" ht="15.75" customHeight="1">
      <c r="A116" s="35"/>
      <c r="B116" s="35"/>
      <c r="C116" s="35"/>
      <c r="D116" s="35"/>
      <c r="E116" s="35"/>
      <c r="F116" s="41"/>
      <c r="G116" s="35"/>
    </row>
    <row r="117" spans="1:7" ht="15.75" customHeight="1">
      <c r="A117" s="35"/>
      <c r="B117" s="35"/>
      <c r="C117" s="35"/>
      <c r="D117" s="35"/>
      <c r="E117" s="35"/>
      <c r="F117" s="41"/>
      <c r="G117" s="35"/>
    </row>
    <row r="118" spans="1:7" ht="15.75" customHeight="1">
      <c r="A118" s="35"/>
      <c r="B118" s="35"/>
      <c r="C118" s="35"/>
      <c r="D118" s="35"/>
      <c r="E118" s="35"/>
      <c r="F118" s="41"/>
      <c r="G118" s="35"/>
    </row>
    <row r="119" spans="1:7" ht="15.75" customHeight="1">
      <c r="A119" s="35"/>
      <c r="B119" s="35"/>
      <c r="C119" s="35"/>
      <c r="D119" s="35"/>
      <c r="E119" s="35"/>
      <c r="F119" s="41"/>
      <c r="G119" s="35"/>
    </row>
    <row r="120" spans="1:7" ht="15.75" customHeight="1">
      <c r="A120" s="35"/>
      <c r="B120" s="35"/>
      <c r="C120" s="35"/>
      <c r="D120" s="35"/>
      <c r="E120" s="35"/>
      <c r="F120" s="41"/>
      <c r="G120" s="35"/>
    </row>
    <row r="121" spans="1:7" ht="15.75" customHeight="1">
      <c r="A121" s="35"/>
      <c r="B121" s="35"/>
      <c r="C121" s="35"/>
      <c r="D121" s="35"/>
      <c r="E121" s="35"/>
      <c r="F121" s="41"/>
      <c r="G121" s="35"/>
    </row>
    <row r="122" spans="1:7" ht="15.75" customHeight="1">
      <c r="A122" s="35"/>
      <c r="B122" s="35"/>
      <c r="C122" s="35"/>
      <c r="D122" s="35"/>
      <c r="E122" s="35"/>
      <c r="F122" s="41"/>
      <c r="G122" s="35"/>
    </row>
    <row r="123" spans="1:7" ht="15.75" customHeight="1">
      <c r="A123" s="35"/>
      <c r="B123" s="35"/>
      <c r="C123" s="35"/>
      <c r="D123" s="35"/>
      <c r="E123" s="35"/>
      <c r="F123" s="41"/>
      <c r="G123" s="35"/>
    </row>
    <row r="124" spans="1:7" ht="15.75" customHeight="1">
      <c r="A124" s="35"/>
      <c r="B124" s="35"/>
      <c r="C124" s="35"/>
      <c r="D124" s="35"/>
      <c r="E124" s="35"/>
      <c r="F124" s="41"/>
      <c r="G124" s="35"/>
    </row>
    <row r="125" spans="1:7" ht="15.75" customHeight="1">
      <c r="A125" s="35"/>
      <c r="B125" s="35"/>
      <c r="C125" s="35"/>
      <c r="D125" s="35"/>
      <c r="E125" s="35"/>
      <c r="F125" s="41"/>
      <c r="G125" s="35"/>
    </row>
    <row r="126" spans="1:7" ht="15.75" customHeight="1">
      <c r="A126" s="35"/>
      <c r="B126" s="35"/>
      <c r="C126" s="35"/>
      <c r="D126" s="35"/>
      <c r="E126" s="35"/>
      <c r="F126" s="41"/>
      <c r="G126" s="35"/>
    </row>
    <row r="127" spans="1:7" ht="15.75" customHeight="1">
      <c r="A127" s="35"/>
      <c r="B127" s="35"/>
      <c r="C127" s="35"/>
      <c r="D127" s="35"/>
      <c r="E127" s="35"/>
      <c r="F127" s="41"/>
      <c r="G127" s="35"/>
    </row>
    <row r="128" spans="1:7" ht="15.75" customHeight="1">
      <c r="A128" s="35"/>
      <c r="B128" s="35"/>
      <c r="C128" s="35"/>
      <c r="D128" s="35"/>
      <c r="E128" s="35"/>
      <c r="F128" s="41"/>
      <c r="G128" s="35"/>
    </row>
    <row r="129" spans="1:7" ht="15.75" customHeight="1">
      <c r="A129" s="35"/>
      <c r="B129" s="35"/>
      <c r="C129" s="35"/>
      <c r="D129" s="35"/>
      <c r="E129" s="35"/>
      <c r="F129" s="41"/>
      <c r="G129" s="35"/>
    </row>
    <row r="130" spans="1:7" ht="15.75" customHeight="1">
      <c r="A130" s="35"/>
      <c r="B130" s="35"/>
      <c r="C130" s="35"/>
      <c r="D130" s="35"/>
      <c r="E130" s="35"/>
      <c r="F130" s="41"/>
      <c r="G130" s="35"/>
    </row>
    <row r="131" spans="1:7" ht="15.75" customHeight="1">
      <c r="A131" s="35"/>
      <c r="B131" s="35"/>
      <c r="C131" s="35"/>
      <c r="D131" s="35"/>
      <c r="E131" s="35"/>
      <c r="F131" s="41"/>
      <c r="G131" s="35"/>
    </row>
    <row r="132" spans="1:7" ht="15.75" customHeight="1">
      <c r="A132" s="35"/>
      <c r="B132" s="35"/>
      <c r="C132" s="35"/>
      <c r="D132" s="35"/>
      <c r="E132" s="35"/>
      <c r="F132" s="41"/>
      <c r="G132" s="35"/>
    </row>
    <row r="133" spans="1:7" ht="15.75" customHeight="1">
      <c r="A133" s="35"/>
      <c r="B133" s="35"/>
      <c r="C133" s="35"/>
      <c r="D133" s="35"/>
      <c r="E133" s="35"/>
      <c r="F133" s="41"/>
      <c r="G133" s="35"/>
    </row>
    <row r="134" spans="1:7" ht="15.75" customHeight="1">
      <c r="A134" s="35"/>
      <c r="B134" s="35"/>
      <c r="C134" s="35"/>
      <c r="D134" s="35"/>
      <c r="E134" s="35"/>
      <c r="F134" s="41"/>
      <c r="G134" s="35"/>
    </row>
    <row r="135" spans="1:7" ht="15.75" customHeight="1">
      <c r="A135" s="35"/>
      <c r="B135" s="35"/>
      <c r="C135" s="35"/>
      <c r="D135" s="35"/>
      <c r="E135" s="35"/>
      <c r="F135" s="41"/>
      <c r="G135" s="35"/>
    </row>
    <row r="136" spans="1:7" ht="15.75" customHeight="1">
      <c r="A136" s="35"/>
      <c r="B136" s="35"/>
      <c r="C136" s="35"/>
      <c r="D136" s="35"/>
      <c r="E136" s="35"/>
      <c r="F136" s="41"/>
      <c r="G136" s="35"/>
    </row>
    <row r="137" spans="1:7" ht="15.75" customHeight="1">
      <c r="A137" s="35"/>
      <c r="B137" s="35"/>
      <c r="C137" s="35"/>
      <c r="D137" s="35"/>
      <c r="E137" s="35"/>
      <c r="F137" s="41"/>
      <c r="G137" s="35"/>
    </row>
    <row r="138" spans="1:7" ht="15.75" customHeight="1">
      <c r="A138" s="35"/>
      <c r="B138" s="35"/>
      <c r="C138" s="35"/>
      <c r="D138" s="35"/>
      <c r="E138" s="35"/>
      <c r="F138" s="41"/>
      <c r="G138" s="35"/>
    </row>
    <row r="139" spans="1:7" ht="15.75" customHeight="1">
      <c r="A139" s="35"/>
      <c r="B139" s="35"/>
      <c r="C139" s="35"/>
      <c r="D139" s="35"/>
      <c r="E139" s="35"/>
      <c r="F139" s="41"/>
      <c r="G139" s="35"/>
    </row>
    <row r="140" spans="1:7" ht="15.75" customHeight="1">
      <c r="A140" s="35"/>
      <c r="B140" s="35"/>
      <c r="C140" s="35"/>
      <c r="D140" s="35"/>
      <c r="E140" s="35"/>
      <c r="F140" s="41"/>
      <c r="G140" s="35"/>
    </row>
    <row r="141" spans="1:7" ht="15.75" customHeight="1">
      <c r="A141" s="35"/>
      <c r="B141" s="35"/>
      <c r="C141" s="35"/>
      <c r="D141" s="35"/>
      <c r="E141" s="35"/>
      <c r="F141" s="41"/>
      <c r="G141" s="35"/>
    </row>
    <row r="142" spans="1:7" ht="15.75" customHeight="1">
      <c r="A142" s="35"/>
      <c r="B142" s="35"/>
      <c r="C142" s="35"/>
      <c r="D142" s="35"/>
      <c r="E142" s="35"/>
      <c r="F142" s="41"/>
      <c r="G142" s="35"/>
    </row>
    <row r="143" spans="1:7" ht="15.75" customHeight="1">
      <c r="A143" s="35"/>
      <c r="B143" s="35"/>
      <c r="C143" s="35"/>
      <c r="D143" s="35"/>
      <c r="E143" s="35"/>
      <c r="F143" s="41"/>
      <c r="G143" s="35"/>
    </row>
    <row r="144" spans="1:7" ht="15.75" customHeight="1">
      <c r="A144" s="35"/>
      <c r="B144" s="35"/>
      <c r="C144" s="35"/>
      <c r="D144" s="35"/>
      <c r="E144" s="35"/>
      <c r="F144" s="41"/>
      <c r="G144" s="35"/>
    </row>
    <row r="145" spans="1:7" ht="15.75" customHeight="1">
      <c r="A145" s="35"/>
      <c r="B145" s="35"/>
      <c r="C145" s="35"/>
      <c r="D145" s="35"/>
      <c r="E145" s="35"/>
      <c r="F145" s="41"/>
      <c r="G145" s="35"/>
    </row>
    <row r="146" spans="1:7" ht="15.75" customHeight="1">
      <c r="A146" s="35"/>
      <c r="B146" s="35"/>
      <c r="C146" s="35"/>
      <c r="D146" s="35"/>
      <c r="E146" s="35"/>
      <c r="F146" s="41"/>
      <c r="G146" s="35"/>
    </row>
    <row r="147" spans="1:7" ht="15.75" customHeight="1">
      <c r="A147" s="35"/>
      <c r="B147" s="35"/>
      <c r="C147" s="35"/>
      <c r="D147" s="35"/>
      <c r="E147" s="35"/>
      <c r="F147" s="41"/>
      <c r="G147" s="35"/>
    </row>
    <row r="148" spans="1:7" ht="15.75" customHeight="1">
      <c r="A148" s="35"/>
      <c r="B148" s="35"/>
      <c r="C148" s="35"/>
      <c r="D148" s="35"/>
      <c r="E148" s="35"/>
      <c r="F148" s="41"/>
      <c r="G148" s="35"/>
    </row>
    <row r="149" spans="1:7" ht="15.75" customHeight="1">
      <c r="A149" s="35"/>
      <c r="B149" s="35"/>
      <c r="C149" s="35"/>
      <c r="D149" s="35"/>
      <c r="E149" s="35"/>
      <c r="F149" s="41"/>
      <c r="G149" s="35"/>
    </row>
    <row r="150" spans="1:7" ht="15.75" customHeight="1">
      <c r="A150" s="35"/>
      <c r="B150" s="35"/>
      <c r="C150" s="35"/>
      <c r="D150" s="35"/>
      <c r="E150" s="35"/>
      <c r="F150" s="41"/>
      <c r="G150" s="35"/>
    </row>
    <row r="151" spans="1:7" ht="15.75" customHeight="1">
      <c r="A151" s="35"/>
      <c r="B151" s="35"/>
      <c r="C151" s="35"/>
      <c r="D151" s="35"/>
      <c r="E151" s="35"/>
      <c r="F151" s="41"/>
      <c r="G151" s="35"/>
    </row>
    <row r="152" spans="1:7" ht="15.75" customHeight="1">
      <c r="A152" s="35"/>
      <c r="B152" s="35"/>
      <c r="C152" s="35"/>
      <c r="D152" s="35"/>
      <c r="E152" s="35"/>
      <c r="F152" s="41"/>
      <c r="G152" s="35"/>
    </row>
    <row r="153" spans="1:7" ht="15.75" customHeight="1">
      <c r="A153" s="35"/>
      <c r="B153" s="35"/>
      <c r="C153" s="35"/>
      <c r="D153" s="35"/>
      <c r="E153" s="35"/>
      <c r="F153" s="41"/>
      <c r="G153" s="35"/>
    </row>
    <row r="154" spans="1:7" ht="15.75" customHeight="1">
      <c r="A154" s="35"/>
      <c r="B154" s="35"/>
      <c r="C154" s="35"/>
      <c r="D154" s="35"/>
      <c r="E154" s="35"/>
      <c r="F154" s="41"/>
      <c r="G154" s="35"/>
    </row>
    <row r="155" spans="1:7" ht="15.75" customHeight="1">
      <c r="A155" s="35"/>
      <c r="B155" s="35"/>
      <c r="C155" s="35"/>
      <c r="D155" s="35"/>
      <c r="E155" s="35"/>
      <c r="F155" s="41"/>
      <c r="G155" s="35"/>
    </row>
    <row r="156" spans="1:7" ht="15.75" customHeight="1">
      <c r="A156" s="35"/>
      <c r="B156" s="35"/>
      <c r="C156" s="35"/>
      <c r="D156" s="35"/>
      <c r="E156" s="35"/>
      <c r="F156" s="41"/>
      <c r="G156" s="35"/>
    </row>
    <row r="157" spans="1:7" ht="15.75" customHeight="1">
      <c r="A157" s="35"/>
      <c r="B157" s="35"/>
      <c r="C157" s="35"/>
      <c r="D157" s="35"/>
      <c r="E157" s="35"/>
      <c r="F157" s="41"/>
      <c r="G157" s="35"/>
    </row>
    <row r="158" spans="1:7" ht="15.75" customHeight="1">
      <c r="A158" s="35"/>
      <c r="B158" s="35"/>
      <c r="C158" s="35"/>
      <c r="D158" s="35"/>
      <c r="E158" s="35"/>
      <c r="F158" s="41"/>
      <c r="G158" s="35"/>
    </row>
    <row r="159" spans="1:7" ht="15.75" customHeight="1">
      <c r="A159" s="35"/>
      <c r="B159" s="35"/>
      <c r="C159" s="35"/>
      <c r="D159" s="35"/>
      <c r="E159" s="35"/>
      <c r="F159" s="41"/>
      <c r="G159" s="35"/>
    </row>
    <row r="160" spans="1:7" ht="15.75" customHeight="1">
      <c r="A160" s="35"/>
      <c r="B160" s="35"/>
      <c r="C160" s="35"/>
      <c r="D160" s="35"/>
      <c r="E160" s="35"/>
      <c r="F160" s="41"/>
      <c r="G160" s="35"/>
    </row>
    <row r="161" spans="1:7" ht="15.75" customHeight="1">
      <c r="A161" s="35"/>
      <c r="B161" s="35"/>
      <c r="C161" s="35"/>
      <c r="D161" s="35"/>
      <c r="E161" s="35"/>
      <c r="F161" s="41"/>
      <c r="G161" s="35"/>
    </row>
    <row r="162" spans="1:7" ht="15.75" customHeight="1">
      <c r="A162" s="35"/>
      <c r="B162" s="35"/>
      <c r="C162" s="35"/>
      <c r="D162" s="35"/>
      <c r="E162" s="35"/>
      <c r="F162" s="41"/>
      <c r="G162" s="35"/>
    </row>
    <row r="163" spans="1:7" ht="15.75" customHeight="1">
      <c r="A163" s="35"/>
      <c r="B163" s="35"/>
      <c r="C163" s="35"/>
      <c r="D163" s="35"/>
      <c r="E163" s="35"/>
      <c r="F163" s="41"/>
      <c r="G163" s="35"/>
    </row>
    <row r="164" spans="1:7" ht="15.75" customHeight="1">
      <c r="A164" s="35"/>
      <c r="B164" s="35"/>
      <c r="C164" s="35"/>
      <c r="D164" s="35"/>
      <c r="E164" s="35"/>
      <c r="F164" s="41"/>
      <c r="G164" s="35"/>
    </row>
    <row r="165" spans="1:7" ht="15.75" customHeight="1">
      <c r="A165" s="35"/>
      <c r="B165" s="35"/>
      <c r="C165" s="35"/>
      <c r="D165" s="35"/>
      <c r="E165" s="35"/>
      <c r="F165" s="41"/>
      <c r="G165" s="35"/>
    </row>
    <row r="166" spans="1:7" ht="15.75" customHeight="1">
      <c r="A166" s="35"/>
      <c r="B166" s="35"/>
      <c r="C166" s="35"/>
      <c r="D166" s="35"/>
      <c r="E166" s="35"/>
      <c r="F166" s="41"/>
      <c r="G166" s="35"/>
    </row>
    <row r="167" spans="1:7" ht="15.75" customHeight="1">
      <c r="A167" s="35"/>
      <c r="B167" s="35"/>
      <c r="C167" s="35"/>
      <c r="D167" s="35"/>
      <c r="E167" s="35"/>
      <c r="F167" s="41"/>
      <c r="G167" s="35"/>
    </row>
    <row r="168" spans="1:7" ht="15.75" customHeight="1">
      <c r="A168" s="35"/>
      <c r="B168" s="35"/>
      <c r="C168" s="35"/>
      <c r="D168" s="35"/>
      <c r="E168" s="35"/>
      <c r="F168" s="41"/>
      <c r="G168" s="35"/>
    </row>
    <row r="169" spans="1:7" ht="15.75" customHeight="1">
      <c r="A169" s="35"/>
      <c r="B169" s="35"/>
      <c r="C169" s="35"/>
      <c r="D169" s="35"/>
      <c r="E169" s="35"/>
      <c r="F169" s="41"/>
      <c r="G169" s="35"/>
    </row>
    <row r="170" spans="1:7" ht="15.75" customHeight="1">
      <c r="A170" s="35"/>
      <c r="B170" s="35"/>
      <c r="C170" s="35"/>
      <c r="D170" s="35"/>
      <c r="E170" s="35"/>
      <c r="F170" s="41"/>
      <c r="G170" s="35"/>
    </row>
    <row r="171" spans="1:7" ht="15.75" customHeight="1">
      <c r="A171" s="35"/>
      <c r="B171" s="35"/>
      <c r="C171" s="35"/>
      <c r="D171" s="35"/>
      <c r="E171" s="35"/>
      <c r="F171" s="41"/>
      <c r="G171" s="35"/>
    </row>
    <row r="172" spans="1:7" ht="15.75" customHeight="1">
      <c r="A172" s="35"/>
      <c r="B172" s="35"/>
      <c r="C172" s="35"/>
      <c r="D172" s="35"/>
      <c r="E172" s="35"/>
      <c r="F172" s="41"/>
      <c r="G172" s="35"/>
    </row>
    <row r="173" spans="1:7" ht="15.75" customHeight="1">
      <c r="A173" s="35"/>
      <c r="B173" s="35"/>
      <c r="C173" s="35"/>
      <c r="D173" s="35"/>
      <c r="E173" s="35"/>
      <c r="F173" s="41"/>
      <c r="G173" s="35"/>
    </row>
    <row r="174" spans="1:7" ht="15.75" customHeight="1">
      <c r="A174" s="35"/>
      <c r="B174" s="35"/>
      <c r="C174" s="35"/>
      <c r="D174" s="35"/>
      <c r="E174" s="35"/>
      <c r="F174" s="41"/>
      <c r="G174" s="35"/>
    </row>
    <row r="175" spans="1:7" ht="15.75" customHeight="1">
      <c r="A175" s="35"/>
      <c r="B175" s="35"/>
      <c r="C175" s="35"/>
      <c r="D175" s="35"/>
      <c r="E175" s="35"/>
      <c r="F175" s="41"/>
      <c r="G175" s="35"/>
    </row>
    <row r="176" spans="1:7" ht="15.75" customHeight="1">
      <c r="A176" s="35"/>
      <c r="B176" s="35"/>
      <c r="C176" s="35"/>
      <c r="D176" s="35"/>
      <c r="E176" s="35"/>
      <c r="F176" s="41"/>
      <c r="G176" s="35"/>
    </row>
    <row r="177" spans="1:7" ht="15.75" customHeight="1">
      <c r="A177" s="35"/>
      <c r="B177" s="35"/>
      <c r="C177" s="35"/>
      <c r="D177" s="35"/>
      <c r="E177" s="35"/>
      <c r="F177" s="41"/>
      <c r="G177" s="35"/>
    </row>
    <row r="178" spans="1:7" ht="15.75" customHeight="1">
      <c r="A178" s="35"/>
      <c r="B178" s="35"/>
      <c r="C178" s="35"/>
      <c r="D178" s="35"/>
      <c r="E178" s="35"/>
      <c r="F178" s="41"/>
      <c r="G178" s="35"/>
    </row>
    <row r="179" spans="1:7" ht="15.75" customHeight="1">
      <c r="A179" s="35"/>
      <c r="B179" s="35"/>
      <c r="C179" s="35"/>
      <c r="D179" s="35"/>
      <c r="E179" s="35"/>
      <c r="F179" s="41"/>
      <c r="G179" s="35"/>
    </row>
    <row r="180" spans="1:7" ht="15.75" customHeight="1">
      <c r="A180" s="35"/>
      <c r="B180" s="35"/>
      <c r="C180" s="35"/>
      <c r="D180" s="35"/>
      <c r="E180" s="35"/>
      <c r="F180" s="41"/>
      <c r="G180" s="35"/>
    </row>
    <row r="181" spans="1:7" ht="15.75" customHeight="1">
      <c r="A181" s="35"/>
      <c r="B181" s="35"/>
      <c r="C181" s="35"/>
      <c r="D181" s="35"/>
      <c r="E181" s="35"/>
      <c r="F181" s="41"/>
      <c r="G181" s="35"/>
    </row>
    <row r="182" spans="1:7" ht="15.75" customHeight="1">
      <c r="A182" s="35"/>
      <c r="B182" s="35"/>
      <c r="C182" s="35"/>
      <c r="D182" s="35"/>
      <c r="E182" s="35"/>
      <c r="F182" s="41"/>
      <c r="G182" s="35"/>
    </row>
    <row r="183" spans="1:7" ht="15.75" customHeight="1">
      <c r="A183" s="35"/>
      <c r="B183" s="35"/>
      <c r="C183" s="35"/>
      <c r="D183" s="35"/>
      <c r="E183" s="35"/>
      <c r="F183" s="41"/>
      <c r="G183" s="35"/>
    </row>
    <row r="184" spans="1:7" ht="15.75" customHeight="1">
      <c r="A184" s="35"/>
      <c r="B184" s="35"/>
      <c r="C184" s="35"/>
      <c r="D184" s="35"/>
      <c r="E184" s="35"/>
      <c r="F184" s="41"/>
      <c r="G184" s="35"/>
    </row>
    <row r="185" spans="1:7" ht="15.75" customHeight="1">
      <c r="A185" s="35"/>
      <c r="B185" s="35"/>
      <c r="C185" s="35"/>
      <c r="D185" s="35"/>
      <c r="E185" s="35"/>
      <c r="F185" s="41"/>
      <c r="G185" s="35"/>
    </row>
    <row r="186" spans="1:7" ht="15.75" customHeight="1">
      <c r="A186" s="35"/>
      <c r="B186" s="35"/>
      <c r="C186" s="35"/>
      <c r="D186" s="35"/>
      <c r="E186" s="35"/>
      <c r="F186" s="41"/>
      <c r="G186" s="35"/>
    </row>
    <row r="187" spans="1:7" ht="15.75" customHeight="1">
      <c r="A187" s="35"/>
      <c r="B187" s="35"/>
      <c r="C187" s="35"/>
      <c r="D187" s="35"/>
      <c r="E187" s="35"/>
      <c r="F187" s="41"/>
      <c r="G187" s="35"/>
    </row>
    <row r="188" spans="1:7" ht="15.75" customHeight="1">
      <c r="A188" s="35"/>
      <c r="B188" s="35"/>
      <c r="C188" s="35"/>
      <c r="D188" s="35"/>
      <c r="E188" s="35"/>
      <c r="F188" s="41"/>
      <c r="G188" s="35"/>
    </row>
    <row r="189" spans="1:7" ht="15.75" customHeight="1">
      <c r="A189" s="35"/>
      <c r="B189" s="35"/>
      <c r="C189" s="35"/>
      <c r="D189" s="35"/>
      <c r="E189" s="35"/>
      <c r="F189" s="41"/>
      <c r="G189" s="35"/>
    </row>
    <row r="190" spans="1:7" ht="15.75" customHeight="1">
      <c r="A190" s="35"/>
      <c r="B190" s="35"/>
      <c r="C190" s="35"/>
      <c r="D190" s="35"/>
      <c r="E190" s="35"/>
      <c r="F190" s="41"/>
      <c r="G190" s="35"/>
    </row>
    <row r="191" spans="1:7" ht="15.75" customHeight="1">
      <c r="A191" s="35"/>
      <c r="B191" s="35"/>
      <c r="C191" s="35"/>
      <c r="D191" s="35"/>
      <c r="E191" s="35"/>
      <c r="F191" s="41"/>
      <c r="G191" s="35"/>
    </row>
    <row r="192" spans="1:7" ht="15.75" customHeight="1">
      <c r="A192" s="35"/>
      <c r="B192" s="35"/>
      <c r="C192" s="35"/>
      <c r="D192" s="35"/>
      <c r="E192" s="35"/>
      <c r="F192" s="41"/>
      <c r="G192" s="35"/>
    </row>
    <row r="193" spans="1:7" ht="15.75" customHeight="1">
      <c r="A193" s="35"/>
      <c r="B193" s="35"/>
      <c r="C193" s="35"/>
      <c r="D193" s="35"/>
      <c r="E193" s="35"/>
      <c r="F193" s="41"/>
      <c r="G193" s="35"/>
    </row>
    <row r="194" spans="1:7" ht="15.75" customHeight="1">
      <c r="A194" s="35"/>
      <c r="B194" s="35"/>
      <c r="C194" s="35"/>
      <c r="D194" s="35"/>
      <c r="E194" s="35"/>
      <c r="F194" s="41"/>
      <c r="G194" s="35"/>
    </row>
    <row r="195" spans="1:7" ht="15.75" customHeight="1">
      <c r="A195" s="35"/>
      <c r="B195" s="35"/>
      <c r="C195" s="35"/>
      <c r="D195" s="35"/>
      <c r="E195" s="35"/>
      <c r="F195" s="41"/>
      <c r="G195" s="35"/>
    </row>
    <row r="196" spans="1:7" ht="15.75" customHeight="1">
      <c r="A196" s="35"/>
      <c r="B196" s="35"/>
      <c r="C196" s="35"/>
      <c r="D196" s="35"/>
      <c r="E196" s="35"/>
      <c r="F196" s="41"/>
      <c r="G196" s="35"/>
    </row>
    <row r="197" spans="1:7" ht="15.75" customHeight="1">
      <c r="A197" s="35"/>
      <c r="B197" s="35"/>
      <c r="C197" s="35"/>
      <c r="D197" s="35"/>
      <c r="E197" s="35"/>
      <c r="F197" s="41"/>
      <c r="G197" s="35"/>
    </row>
    <row r="198" spans="1:7" ht="15.75" customHeight="1">
      <c r="A198" s="35"/>
      <c r="B198" s="35"/>
      <c r="C198" s="35"/>
      <c r="D198" s="35"/>
      <c r="E198" s="35"/>
      <c r="F198" s="41"/>
      <c r="G198" s="35"/>
    </row>
    <row r="199" spans="1:7" ht="15.75" customHeight="1">
      <c r="A199" s="35"/>
      <c r="B199" s="35"/>
      <c r="C199" s="35"/>
      <c r="D199" s="35"/>
      <c r="E199" s="35"/>
      <c r="F199" s="41"/>
      <c r="G199" s="35"/>
    </row>
    <row r="200" spans="1:7" ht="15.75" customHeight="1">
      <c r="A200" s="35"/>
      <c r="B200" s="35"/>
      <c r="C200" s="35"/>
      <c r="D200" s="35"/>
      <c r="E200" s="35"/>
      <c r="F200" s="41"/>
      <c r="G200" s="35"/>
    </row>
    <row r="201" spans="1:7" ht="15.75" customHeight="1">
      <c r="A201" s="35"/>
      <c r="B201" s="35"/>
      <c r="C201" s="35"/>
      <c r="D201" s="35"/>
      <c r="E201" s="35"/>
      <c r="F201" s="41"/>
      <c r="G201" s="35"/>
    </row>
    <row r="202" spans="1:7" ht="15.75" customHeight="1">
      <c r="A202" s="35"/>
      <c r="B202" s="35"/>
      <c r="C202" s="35"/>
      <c r="D202" s="35"/>
      <c r="E202" s="35"/>
      <c r="F202" s="41"/>
      <c r="G202" s="35"/>
    </row>
    <row r="203" spans="1:7" ht="15.75" customHeight="1">
      <c r="A203" s="35"/>
      <c r="B203" s="35"/>
      <c r="C203" s="35"/>
      <c r="D203" s="35"/>
      <c r="E203" s="35"/>
      <c r="F203" s="41"/>
      <c r="G203" s="35"/>
    </row>
    <row r="204" spans="1:7" ht="15.75" customHeight="1">
      <c r="A204" s="35"/>
      <c r="B204" s="35"/>
      <c r="C204" s="35"/>
      <c r="D204" s="35"/>
      <c r="E204" s="35"/>
      <c r="F204" s="41"/>
      <c r="G204" s="35"/>
    </row>
    <row r="205" spans="1:7" ht="15.75" customHeight="1">
      <c r="A205" s="35"/>
      <c r="B205" s="35"/>
      <c r="C205" s="35"/>
      <c r="D205" s="35"/>
      <c r="E205" s="35"/>
      <c r="F205" s="41"/>
      <c r="G205" s="35"/>
    </row>
    <row r="206" spans="1:7" ht="15.75" customHeight="1">
      <c r="A206" s="35"/>
      <c r="B206" s="35"/>
      <c r="C206" s="35"/>
      <c r="D206" s="35"/>
      <c r="E206" s="35"/>
      <c r="F206" s="41"/>
      <c r="G206" s="35"/>
    </row>
    <row r="207" spans="1:7" ht="15.75" customHeight="1">
      <c r="A207" s="35"/>
      <c r="B207" s="35"/>
      <c r="C207" s="35"/>
      <c r="D207" s="35"/>
      <c r="E207" s="35"/>
      <c r="F207" s="41"/>
      <c r="G207" s="35"/>
    </row>
    <row r="208" spans="1:7" ht="15.75" customHeight="1">
      <c r="A208" s="35"/>
      <c r="B208" s="35"/>
      <c r="C208" s="35"/>
      <c r="D208" s="35"/>
      <c r="E208" s="35"/>
      <c r="F208" s="41"/>
      <c r="G208" s="35"/>
    </row>
    <row r="209" spans="1:7" ht="15.75" customHeight="1">
      <c r="A209" s="35"/>
      <c r="B209" s="35"/>
      <c r="C209" s="35"/>
      <c r="D209" s="35"/>
      <c r="E209" s="35"/>
      <c r="F209" s="41"/>
      <c r="G209" s="35"/>
    </row>
    <row r="210" spans="1:7" ht="15.75" customHeight="1">
      <c r="A210" s="35"/>
      <c r="B210" s="35"/>
      <c r="C210" s="35"/>
      <c r="D210" s="35"/>
      <c r="E210" s="35"/>
      <c r="F210" s="41"/>
      <c r="G210" s="35"/>
    </row>
    <row r="211" spans="1:7" ht="15.75" customHeight="1">
      <c r="A211" s="35"/>
      <c r="B211" s="35"/>
      <c r="C211" s="35"/>
      <c r="D211" s="35"/>
      <c r="E211" s="35"/>
      <c r="F211" s="41"/>
      <c r="G211" s="35"/>
    </row>
    <row r="212" spans="1:7" ht="15.75" customHeight="1">
      <c r="A212" s="35"/>
      <c r="B212" s="35"/>
      <c r="C212" s="35"/>
      <c r="D212" s="35"/>
      <c r="E212" s="35"/>
      <c r="F212" s="41"/>
      <c r="G212" s="35"/>
    </row>
    <row r="213" spans="1:7" ht="15.75" customHeight="1">
      <c r="A213" s="35"/>
      <c r="B213" s="35"/>
      <c r="C213" s="35"/>
      <c r="D213" s="35"/>
      <c r="E213" s="35"/>
      <c r="F213" s="41"/>
      <c r="G213" s="35"/>
    </row>
    <row r="214" spans="1:7" ht="15.75" customHeight="1">
      <c r="A214" s="35"/>
      <c r="B214" s="35"/>
      <c r="C214" s="35"/>
      <c r="D214" s="35"/>
      <c r="E214" s="35"/>
      <c r="F214" s="41"/>
      <c r="G214" s="35"/>
    </row>
    <row r="215" spans="1:7" ht="15.75" customHeight="1">
      <c r="A215" s="35"/>
      <c r="B215" s="35"/>
      <c r="C215" s="35"/>
      <c r="D215" s="35"/>
      <c r="E215" s="35"/>
      <c r="F215" s="41"/>
      <c r="G215" s="35"/>
    </row>
    <row r="216" spans="1:7" ht="15.75" customHeight="1">
      <c r="A216" s="35"/>
      <c r="B216" s="35"/>
      <c r="C216" s="35"/>
      <c r="D216" s="35"/>
      <c r="E216" s="35"/>
      <c r="F216" s="41"/>
      <c r="G216" s="35"/>
    </row>
    <row r="217" spans="1:7" ht="15.75" customHeight="1">
      <c r="A217" s="35"/>
      <c r="B217" s="35"/>
      <c r="C217" s="35"/>
      <c r="D217" s="35"/>
      <c r="E217" s="35"/>
      <c r="F217" s="41"/>
      <c r="G217" s="35"/>
    </row>
    <row r="218" spans="1:7" ht="15.75" customHeight="1">
      <c r="A218" s="35"/>
      <c r="B218" s="35"/>
      <c r="C218" s="35"/>
      <c r="D218" s="35"/>
      <c r="E218" s="35"/>
      <c r="F218" s="41"/>
      <c r="G218" s="35"/>
    </row>
    <row r="219" spans="1:7" ht="15.75" customHeight="1">
      <c r="A219" s="35"/>
      <c r="B219" s="35"/>
      <c r="C219" s="35"/>
      <c r="D219" s="35"/>
      <c r="E219" s="35"/>
      <c r="F219" s="41"/>
      <c r="G219" s="35"/>
    </row>
    <row r="220" spans="1:7" ht="15.75" customHeight="1">
      <c r="A220" s="35"/>
      <c r="B220" s="35"/>
      <c r="C220" s="35"/>
      <c r="D220" s="35"/>
      <c r="E220" s="35"/>
      <c r="F220" s="41"/>
      <c r="G220" s="35"/>
    </row>
    <row r="221" spans="1:7" ht="15.75" customHeight="1">
      <c r="A221" s="35"/>
      <c r="B221" s="35"/>
      <c r="C221" s="35"/>
      <c r="D221" s="35"/>
      <c r="E221" s="35"/>
      <c r="F221" s="41"/>
      <c r="G221" s="35"/>
    </row>
    <row r="222" spans="1:7" ht="15.75" customHeight="1">
      <c r="A222" s="35"/>
      <c r="B222" s="35"/>
      <c r="C222" s="35"/>
      <c r="D222" s="35"/>
      <c r="E222" s="35"/>
      <c r="F222" s="41"/>
      <c r="G222" s="35"/>
    </row>
    <row r="223" spans="1:7" ht="15.75" customHeight="1">
      <c r="A223" s="35"/>
      <c r="B223" s="35"/>
      <c r="C223" s="35"/>
      <c r="D223" s="35"/>
      <c r="E223" s="35"/>
      <c r="F223" s="41"/>
      <c r="G223" s="35"/>
    </row>
    <row r="224" spans="1:7" ht="15.75" customHeight="1">
      <c r="A224" s="35"/>
      <c r="B224" s="35"/>
      <c r="C224" s="35"/>
      <c r="D224" s="35"/>
      <c r="E224" s="35"/>
      <c r="F224" s="41"/>
      <c r="G224" s="35"/>
    </row>
    <row r="225" spans="1:7" ht="15.75" customHeight="1">
      <c r="A225" s="35"/>
      <c r="B225" s="35"/>
      <c r="C225" s="35"/>
      <c r="D225" s="35"/>
      <c r="E225" s="35"/>
      <c r="F225" s="41"/>
      <c r="G225" s="35"/>
    </row>
    <row r="226" spans="1:7" ht="15.75" customHeight="1">
      <c r="A226" s="35"/>
      <c r="B226" s="35"/>
      <c r="C226" s="35"/>
      <c r="D226" s="35"/>
      <c r="E226" s="35"/>
      <c r="F226" s="41"/>
      <c r="G226" s="35"/>
    </row>
    <row r="227" spans="1:7" ht="15.75" customHeight="1">
      <c r="A227" s="35"/>
      <c r="B227" s="35"/>
      <c r="C227" s="35"/>
      <c r="D227" s="35"/>
      <c r="E227" s="35"/>
      <c r="F227" s="41"/>
      <c r="G227" s="35"/>
    </row>
    <row r="228" spans="1:7" ht="15.75" customHeight="1">
      <c r="A228" s="35"/>
      <c r="B228" s="35"/>
      <c r="C228" s="35"/>
      <c r="D228" s="35"/>
      <c r="E228" s="35"/>
      <c r="F228" s="41"/>
      <c r="G228" s="35"/>
    </row>
    <row r="229" spans="1:7" ht="15.75" customHeight="1">
      <c r="A229" s="35"/>
      <c r="B229" s="35"/>
      <c r="C229" s="35"/>
      <c r="D229" s="35"/>
      <c r="E229" s="35"/>
      <c r="F229" s="41"/>
      <c r="G229" s="35"/>
    </row>
    <row r="230" spans="1:7" ht="15.75" customHeight="1">
      <c r="A230" s="35"/>
      <c r="B230" s="35"/>
      <c r="C230" s="35"/>
      <c r="D230" s="35"/>
      <c r="E230" s="35"/>
      <c r="F230" s="41"/>
      <c r="G230" s="35"/>
    </row>
    <row r="231" spans="1:7" ht="15.75" customHeight="1">
      <c r="A231" s="35"/>
      <c r="B231" s="35"/>
      <c r="C231" s="35"/>
      <c r="D231" s="35"/>
      <c r="E231" s="35"/>
      <c r="F231" s="41"/>
      <c r="G231" s="35"/>
    </row>
    <row r="232" spans="1:7" ht="15.75" customHeight="1">
      <c r="A232" s="35"/>
      <c r="B232" s="35"/>
      <c r="C232" s="35"/>
      <c r="D232" s="35"/>
      <c r="E232" s="35"/>
      <c r="F232" s="41"/>
      <c r="G232" s="35"/>
    </row>
    <row r="233" spans="1:7" ht="15.75" customHeight="1">
      <c r="A233" s="35"/>
      <c r="B233" s="35"/>
      <c r="C233" s="35"/>
      <c r="D233" s="35"/>
      <c r="E233" s="35"/>
      <c r="F233" s="41"/>
      <c r="G233" s="35"/>
    </row>
    <row r="234" spans="1:7" ht="15.75" customHeight="1">
      <c r="A234" s="35"/>
      <c r="B234" s="35"/>
      <c r="C234" s="35"/>
      <c r="D234" s="35"/>
      <c r="E234" s="35"/>
      <c r="F234" s="41"/>
      <c r="G234" s="35"/>
    </row>
    <row r="235" spans="1:7" ht="15.75" customHeight="1">
      <c r="A235" s="35"/>
      <c r="B235" s="35"/>
      <c r="C235" s="35"/>
      <c r="D235" s="35"/>
      <c r="E235" s="35"/>
      <c r="F235" s="41"/>
      <c r="G235" s="35"/>
    </row>
    <row r="236" spans="1:7" ht="15.75" customHeight="1">
      <c r="A236" s="35"/>
      <c r="B236" s="35"/>
      <c r="C236" s="35"/>
      <c r="D236" s="35"/>
      <c r="E236" s="35"/>
      <c r="F236" s="41"/>
      <c r="G236" s="35"/>
    </row>
    <row r="237" spans="1:7" ht="15.75" customHeight="1">
      <c r="A237" s="35"/>
      <c r="B237" s="35"/>
      <c r="C237" s="35"/>
      <c r="D237" s="35"/>
      <c r="E237" s="35"/>
      <c r="F237" s="41"/>
      <c r="G237" s="35"/>
    </row>
    <row r="238" spans="1:7" ht="15.75" customHeight="1">
      <c r="A238" s="35"/>
      <c r="B238" s="35"/>
      <c r="C238" s="35"/>
      <c r="D238" s="35"/>
      <c r="E238" s="35"/>
      <c r="F238" s="41"/>
      <c r="G238" s="35"/>
    </row>
    <row r="239" spans="1:7" ht="15.75" customHeight="1">
      <c r="A239" s="35"/>
      <c r="B239" s="35"/>
      <c r="C239" s="35"/>
      <c r="D239" s="35"/>
      <c r="E239" s="35"/>
      <c r="F239" s="41"/>
      <c r="G239" s="35"/>
    </row>
    <row r="240" spans="1:7" ht="15.75" customHeight="1">
      <c r="A240" s="35"/>
      <c r="B240" s="35"/>
      <c r="C240" s="35"/>
      <c r="D240" s="35"/>
      <c r="E240" s="35"/>
      <c r="F240" s="41"/>
      <c r="G240" s="35"/>
    </row>
    <row r="241" spans="1:7" ht="15.75" customHeight="1">
      <c r="A241" s="35"/>
      <c r="B241" s="35"/>
      <c r="C241" s="35"/>
      <c r="D241" s="35"/>
      <c r="E241" s="35"/>
      <c r="F241" s="41"/>
      <c r="G241" s="35"/>
    </row>
    <row r="242" spans="1:7" ht="15.75" customHeight="1">
      <c r="A242" s="35"/>
      <c r="B242" s="35"/>
      <c r="C242" s="35"/>
      <c r="D242" s="35"/>
      <c r="E242" s="35"/>
      <c r="F242" s="41"/>
      <c r="G242" s="35"/>
    </row>
    <row r="243" spans="1:7" ht="15.75" customHeight="1">
      <c r="A243" s="35"/>
      <c r="B243" s="35"/>
      <c r="C243" s="35"/>
      <c r="D243" s="35"/>
      <c r="E243" s="35"/>
      <c r="F243" s="41"/>
      <c r="G243" s="35"/>
    </row>
    <row r="244" spans="1:7" ht="15.75" customHeight="1">
      <c r="A244" s="35"/>
      <c r="B244" s="35"/>
      <c r="C244" s="35"/>
      <c r="D244" s="35"/>
      <c r="E244" s="35"/>
      <c r="F244" s="41"/>
      <c r="G244" s="35"/>
    </row>
    <row r="245" spans="1:7" ht="15.75" customHeight="1">
      <c r="A245" s="35"/>
      <c r="B245" s="35"/>
      <c r="C245" s="35"/>
      <c r="D245" s="35"/>
      <c r="E245" s="35"/>
      <c r="F245" s="41"/>
      <c r="G245" s="35"/>
    </row>
    <row r="246" spans="1:7" ht="15.75" customHeight="1">
      <c r="A246" s="35"/>
      <c r="B246" s="35"/>
      <c r="C246" s="35"/>
      <c r="D246" s="35"/>
      <c r="E246" s="35"/>
      <c r="F246" s="41"/>
      <c r="G246" s="35"/>
    </row>
    <row r="247" spans="1:7" ht="15.75" customHeight="1">
      <c r="A247" s="35"/>
      <c r="B247" s="35"/>
      <c r="C247" s="35"/>
      <c r="D247" s="35"/>
      <c r="E247" s="35"/>
      <c r="F247" s="41"/>
      <c r="G247" s="35"/>
    </row>
    <row r="248" spans="1:7" ht="15.75" customHeight="1">
      <c r="A248" s="35"/>
      <c r="B248" s="35"/>
      <c r="C248" s="35"/>
      <c r="D248" s="35"/>
      <c r="E248" s="35"/>
      <c r="F248" s="41"/>
      <c r="G248" s="35"/>
    </row>
    <row r="249" spans="1:7" ht="15.75" customHeight="1">
      <c r="A249" s="35"/>
      <c r="B249" s="35"/>
      <c r="C249" s="35"/>
      <c r="D249" s="35"/>
      <c r="E249" s="35"/>
      <c r="F249" s="41"/>
      <c r="G249" s="35"/>
    </row>
    <row r="250" spans="1:7" ht="15.75" customHeight="1">
      <c r="A250" s="35"/>
      <c r="B250" s="35"/>
      <c r="C250" s="35"/>
      <c r="D250" s="35"/>
      <c r="E250" s="35"/>
      <c r="F250" s="41"/>
      <c r="G250" s="35"/>
    </row>
    <row r="251" spans="1:7" ht="15.75" customHeight="1">
      <c r="A251" s="35"/>
      <c r="B251" s="35"/>
      <c r="C251" s="35"/>
      <c r="D251" s="35"/>
      <c r="E251" s="35"/>
      <c r="F251" s="41"/>
      <c r="G251" s="35"/>
    </row>
    <row r="252" spans="1:7" ht="15.75" customHeight="1">
      <c r="A252" s="35"/>
      <c r="B252" s="35"/>
      <c r="C252" s="35"/>
      <c r="D252" s="35"/>
      <c r="E252" s="35"/>
      <c r="F252" s="41"/>
      <c r="G252" s="35"/>
    </row>
    <row r="253" spans="1:7" ht="15.75" customHeight="1">
      <c r="A253" s="35"/>
      <c r="B253" s="35"/>
      <c r="C253" s="35"/>
      <c r="D253" s="35"/>
      <c r="E253" s="35"/>
      <c r="F253" s="41"/>
      <c r="G253" s="35"/>
    </row>
    <row r="254" spans="1:7" ht="15.75" customHeight="1">
      <c r="A254" s="35"/>
      <c r="B254" s="35"/>
      <c r="C254" s="35"/>
      <c r="D254" s="35"/>
      <c r="E254" s="35"/>
      <c r="F254" s="41"/>
      <c r="G254" s="35"/>
    </row>
    <row r="255" spans="1:7" ht="15.75" customHeight="1">
      <c r="A255" s="35"/>
      <c r="B255" s="35"/>
      <c r="C255" s="35"/>
      <c r="D255" s="35"/>
      <c r="E255" s="35"/>
      <c r="F255" s="41"/>
      <c r="G255" s="35"/>
    </row>
    <row r="256" spans="1:7" ht="15.75" customHeight="1">
      <c r="A256" s="35"/>
      <c r="B256" s="35"/>
      <c r="C256" s="35"/>
      <c r="D256" s="35"/>
      <c r="E256" s="35"/>
      <c r="F256" s="41"/>
      <c r="G256" s="35"/>
    </row>
    <row r="257" spans="1:7" ht="15.75" customHeight="1">
      <c r="A257" s="35"/>
      <c r="B257" s="35"/>
      <c r="C257" s="35"/>
      <c r="D257" s="35"/>
      <c r="E257" s="35"/>
      <c r="F257" s="41"/>
      <c r="G257" s="35"/>
    </row>
    <row r="258" spans="1:7" ht="15.75" customHeight="1">
      <c r="A258" s="35"/>
      <c r="B258" s="35"/>
      <c r="C258" s="35"/>
      <c r="D258" s="35"/>
      <c r="E258" s="35"/>
      <c r="F258" s="41"/>
      <c r="G258" s="35"/>
    </row>
    <row r="259" spans="1:7" ht="15.75" customHeight="1">
      <c r="A259" s="35"/>
      <c r="B259" s="35"/>
      <c r="C259" s="35"/>
      <c r="D259" s="35"/>
      <c r="E259" s="35"/>
      <c r="F259" s="41"/>
      <c r="G259" s="35"/>
    </row>
    <row r="260" spans="1:7" ht="15.75" customHeight="1">
      <c r="A260" s="35"/>
      <c r="B260" s="35"/>
      <c r="C260" s="35"/>
      <c r="D260" s="35"/>
      <c r="E260" s="35"/>
      <c r="F260" s="41"/>
      <c r="G260" s="35"/>
    </row>
    <row r="261" spans="1:7" ht="15.75" customHeight="1">
      <c r="A261" s="35"/>
      <c r="B261" s="35"/>
      <c r="C261" s="35"/>
      <c r="D261" s="35"/>
      <c r="E261" s="35"/>
      <c r="F261" s="41"/>
      <c r="G261" s="35"/>
    </row>
    <row r="262" spans="1:7" ht="15.75" customHeight="1">
      <c r="A262" s="35"/>
      <c r="B262" s="35"/>
      <c r="C262" s="35"/>
      <c r="D262" s="35"/>
      <c r="E262" s="35"/>
      <c r="F262" s="41"/>
      <c r="G262" s="35"/>
    </row>
    <row r="263" spans="1:7" ht="15.75" customHeight="1">
      <c r="A263" s="35"/>
      <c r="B263" s="35"/>
      <c r="C263" s="35"/>
      <c r="D263" s="35"/>
      <c r="E263" s="35"/>
      <c r="F263" s="41"/>
      <c r="G263" s="35"/>
    </row>
    <row r="264" spans="1:7" ht="15.75" customHeight="1">
      <c r="A264" s="35"/>
      <c r="B264" s="35"/>
      <c r="C264" s="35"/>
      <c r="D264" s="35"/>
      <c r="E264" s="35"/>
      <c r="F264" s="41"/>
      <c r="G264" s="35"/>
    </row>
    <row r="265" spans="1:7" ht="15.75" customHeight="1">
      <c r="A265" s="35"/>
      <c r="B265" s="35"/>
      <c r="C265" s="35"/>
      <c r="D265" s="35"/>
      <c r="E265" s="35"/>
      <c r="F265" s="41"/>
      <c r="G265" s="35"/>
    </row>
    <row r="266" spans="1:7" ht="15.75" customHeight="1">
      <c r="A266" s="35"/>
      <c r="B266" s="35"/>
      <c r="C266" s="35"/>
      <c r="D266" s="35"/>
      <c r="E266" s="35"/>
      <c r="F266" s="41"/>
      <c r="G266" s="35"/>
    </row>
    <row r="267" spans="1:7" ht="15.75" customHeight="1">
      <c r="A267" s="35"/>
      <c r="B267" s="35"/>
      <c r="C267" s="35"/>
      <c r="D267" s="35"/>
      <c r="E267" s="35"/>
      <c r="F267" s="41"/>
      <c r="G267" s="35"/>
    </row>
    <row r="268" spans="1:7" ht="15.75" customHeight="1">
      <c r="A268" s="35"/>
      <c r="B268" s="35"/>
      <c r="C268" s="35"/>
      <c r="D268" s="35"/>
      <c r="E268" s="35"/>
      <c r="F268" s="41"/>
      <c r="G268" s="35"/>
    </row>
    <row r="269" spans="1:7" ht="15.75" customHeight="1">
      <c r="A269" s="35"/>
      <c r="B269" s="35"/>
      <c r="C269" s="35"/>
      <c r="D269" s="35"/>
      <c r="E269" s="35"/>
      <c r="F269" s="41"/>
      <c r="G269" s="35"/>
    </row>
    <row r="270" spans="1:7" ht="15.75" customHeight="1">
      <c r="A270" s="35"/>
      <c r="B270" s="35"/>
      <c r="C270" s="35"/>
      <c r="D270" s="35"/>
      <c r="E270" s="35"/>
      <c r="F270" s="41"/>
      <c r="G270" s="35"/>
    </row>
    <row r="271" spans="1:7" ht="15.75" customHeight="1">
      <c r="A271" s="35"/>
      <c r="B271" s="35"/>
      <c r="C271" s="35"/>
      <c r="D271" s="35"/>
      <c r="E271" s="35"/>
      <c r="F271" s="41"/>
      <c r="G271" s="35"/>
    </row>
    <row r="272" spans="1:7" ht="15.75" customHeight="1">
      <c r="A272" s="35"/>
      <c r="B272" s="35"/>
      <c r="C272" s="35"/>
      <c r="D272" s="35"/>
      <c r="E272" s="35"/>
      <c r="F272" s="41"/>
      <c r="G272" s="35"/>
    </row>
    <row r="273" spans="1:7" ht="15.75" customHeight="1">
      <c r="A273" s="35"/>
      <c r="B273" s="35"/>
      <c r="C273" s="35"/>
      <c r="D273" s="35"/>
      <c r="E273" s="35"/>
      <c r="F273" s="41"/>
      <c r="G273" s="35"/>
    </row>
    <row r="274" spans="1:7" ht="15.75" customHeight="1">
      <c r="A274" s="35"/>
      <c r="B274" s="35"/>
      <c r="C274" s="35"/>
      <c r="D274" s="35"/>
      <c r="E274" s="35"/>
      <c r="F274" s="41"/>
      <c r="G274" s="35"/>
    </row>
    <row r="275" spans="1:7" ht="15.75" customHeight="1">
      <c r="A275" s="35"/>
      <c r="B275" s="35"/>
      <c r="C275" s="35"/>
      <c r="D275" s="35"/>
      <c r="E275" s="35"/>
      <c r="F275" s="41"/>
      <c r="G275" s="35"/>
    </row>
    <row r="276" spans="1:7" ht="15.75" customHeight="1">
      <c r="A276" s="35"/>
      <c r="B276" s="35"/>
      <c r="C276" s="35"/>
      <c r="D276" s="35"/>
      <c r="E276" s="35"/>
      <c r="F276" s="41"/>
      <c r="G276" s="35"/>
    </row>
    <row r="277" spans="1:7" ht="15.75" customHeight="1">
      <c r="A277" s="35"/>
      <c r="B277" s="35"/>
      <c r="C277" s="35"/>
      <c r="D277" s="35"/>
      <c r="E277" s="35"/>
      <c r="F277" s="41"/>
      <c r="G277" s="35"/>
    </row>
    <row r="278" spans="1:7" ht="15.75" customHeight="1">
      <c r="A278" s="35"/>
      <c r="B278" s="35"/>
      <c r="C278" s="35"/>
      <c r="D278" s="35"/>
      <c r="E278" s="35"/>
      <c r="F278" s="41"/>
      <c r="G278" s="35"/>
    </row>
    <row r="279" spans="1:7" ht="15.75" customHeight="1">
      <c r="A279" s="35"/>
      <c r="B279" s="35"/>
      <c r="C279" s="35"/>
      <c r="D279" s="35"/>
      <c r="E279" s="35"/>
      <c r="F279" s="41"/>
      <c r="G279" s="35"/>
    </row>
    <row r="280" spans="1:7" ht="15.75" customHeight="1">
      <c r="A280" s="35"/>
      <c r="B280" s="35"/>
      <c r="C280" s="35"/>
      <c r="D280" s="35"/>
      <c r="E280" s="35"/>
      <c r="F280" s="41"/>
      <c r="G280" s="35"/>
    </row>
    <row r="281" spans="1:7" ht="15.75" customHeight="1">
      <c r="A281" s="35"/>
      <c r="B281" s="35"/>
      <c r="C281" s="35"/>
      <c r="D281" s="35"/>
      <c r="E281" s="35"/>
      <c r="F281" s="41"/>
      <c r="G281" s="35"/>
    </row>
    <row r="282" spans="1:7" ht="15.75" customHeight="1">
      <c r="A282" s="35"/>
      <c r="B282" s="35"/>
      <c r="C282" s="35"/>
      <c r="D282" s="35"/>
      <c r="E282" s="35"/>
      <c r="F282" s="41"/>
      <c r="G282" s="35"/>
    </row>
    <row r="283" spans="1:7" ht="15.75" customHeight="1">
      <c r="A283" s="35"/>
      <c r="B283" s="35"/>
      <c r="C283" s="35"/>
      <c r="D283" s="35"/>
      <c r="E283" s="35"/>
      <c r="F283" s="41"/>
      <c r="G283" s="35"/>
    </row>
    <row r="284" spans="1:7" ht="15.75" customHeight="1">
      <c r="A284" s="35"/>
      <c r="B284" s="35"/>
      <c r="C284" s="35"/>
      <c r="D284" s="35"/>
      <c r="E284" s="35"/>
      <c r="F284" s="41"/>
      <c r="G284" s="35"/>
    </row>
    <row r="285" spans="1:7" ht="15.75" customHeight="1">
      <c r="A285" s="35"/>
      <c r="B285" s="35"/>
      <c r="C285" s="35"/>
      <c r="D285" s="35"/>
      <c r="E285" s="35"/>
      <c r="F285" s="41"/>
      <c r="G285" s="35"/>
    </row>
    <row r="286" spans="1:7" ht="15.75" customHeight="1">
      <c r="A286" s="35"/>
      <c r="B286" s="35"/>
      <c r="C286" s="35"/>
      <c r="D286" s="35"/>
      <c r="E286" s="35"/>
      <c r="F286" s="41"/>
      <c r="G286" s="35"/>
    </row>
    <row r="287" spans="1:7" ht="15.75" customHeight="1">
      <c r="A287" s="35"/>
      <c r="B287" s="35"/>
      <c r="C287" s="35"/>
      <c r="D287" s="35"/>
      <c r="E287" s="35"/>
      <c r="F287" s="41"/>
      <c r="G287" s="35"/>
    </row>
    <row r="288" spans="1:7" ht="15.75" customHeight="1">
      <c r="A288" s="35"/>
      <c r="B288" s="35"/>
      <c r="C288" s="35"/>
      <c r="D288" s="35"/>
      <c r="E288" s="35"/>
      <c r="F288" s="41"/>
      <c r="G288" s="35"/>
    </row>
    <row r="289" spans="1:7" ht="15.75" customHeight="1">
      <c r="A289" s="35"/>
      <c r="B289" s="35"/>
      <c r="C289" s="35"/>
      <c r="D289" s="35"/>
      <c r="E289" s="35"/>
      <c r="F289" s="41"/>
      <c r="G289" s="35"/>
    </row>
    <row r="290" spans="1:7" ht="15.75" customHeight="1">
      <c r="A290" s="35"/>
      <c r="B290" s="35"/>
      <c r="C290" s="35"/>
      <c r="D290" s="35"/>
      <c r="E290" s="35"/>
      <c r="F290" s="41"/>
      <c r="G290" s="35"/>
    </row>
    <row r="291" spans="1:7" ht="15.75" customHeight="1">
      <c r="A291" s="35"/>
      <c r="B291" s="35"/>
      <c r="C291" s="35"/>
      <c r="D291" s="35"/>
      <c r="E291" s="35"/>
      <c r="F291" s="41"/>
      <c r="G291" s="35"/>
    </row>
    <row r="292" spans="1:7" ht="15.75" customHeight="1">
      <c r="A292" s="35"/>
      <c r="B292" s="35"/>
      <c r="C292" s="35"/>
      <c r="D292" s="35"/>
      <c r="E292" s="35"/>
      <c r="F292" s="41"/>
      <c r="G292" s="35"/>
    </row>
    <row r="293" spans="1:7" ht="15.75" customHeight="1">
      <c r="A293" s="35"/>
      <c r="B293" s="35"/>
      <c r="C293" s="35"/>
      <c r="D293" s="35"/>
      <c r="E293" s="35"/>
      <c r="F293" s="41"/>
      <c r="G293" s="35"/>
    </row>
    <row r="294" spans="1:7" ht="15.75" customHeight="1">
      <c r="A294" s="35"/>
      <c r="B294" s="35"/>
      <c r="C294" s="35"/>
      <c r="D294" s="35"/>
      <c r="E294" s="35"/>
      <c r="F294" s="41"/>
      <c r="G294" s="35"/>
    </row>
    <row r="295" spans="1:7" ht="15.75" customHeight="1">
      <c r="A295" s="35"/>
      <c r="B295" s="35"/>
      <c r="C295" s="35"/>
      <c r="D295" s="35"/>
      <c r="E295" s="35"/>
      <c r="F295" s="41"/>
      <c r="G295" s="35"/>
    </row>
    <row r="296" spans="1:7" ht="15.75" customHeight="1">
      <c r="A296" s="35"/>
      <c r="B296" s="35"/>
      <c r="C296" s="35"/>
      <c r="D296" s="35"/>
      <c r="E296" s="35"/>
      <c r="F296" s="41"/>
      <c r="G296" s="35"/>
    </row>
    <row r="297" spans="1:7" ht="15.75" customHeight="1">
      <c r="A297" s="35"/>
      <c r="B297" s="35"/>
      <c r="C297" s="35"/>
      <c r="D297" s="35"/>
      <c r="E297" s="35"/>
      <c r="F297" s="41"/>
      <c r="G297" s="35"/>
    </row>
    <row r="298" spans="1:7" ht="15.75" customHeight="1">
      <c r="A298" s="35"/>
      <c r="B298" s="35"/>
      <c r="C298" s="35"/>
      <c r="D298" s="35"/>
      <c r="E298" s="35"/>
      <c r="F298" s="41"/>
      <c r="G298" s="35"/>
    </row>
    <row r="299" spans="1:7" ht="15.75" customHeight="1">
      <c r="A299" s="35"/>
      <c r="B299" s="35"/>
      <c r="C299" s="35"/>
      <c r="D299" s="35"/>
      <c r="E299" s="35"/>
      <c r="F299" s="41"/>
      <c r="G299" s="35"/>
    </row>
    <row r="300" spans="1:7" ht="15.75" customHeight="1">
      <c r="A300" s="35"/>
      <c r="B300" s="35"/>
      <c r="C300" s="35"/>
      <c r="D300" s="35"/>
      <c r="E300" s="35"/>
      <c r="F300" s="41"/>
      <c r="G300" s="35"/>
    </row>
    <row r="301" spans="1:7" ht="15.75" customHeight="1">
      <c r="A301" s="35"/>
      <c r="B301" s="35"/>
      <c r="C301" s="35"/>
      <c r="D301" s="35"/>
      <c r="E301" s="35"/>
      <c r="F301" s="41"/>
      <c r="G301" s="35"/>
    </row>
    <row r="302" spans="1:7" ht="15.75" customHeight="1">
      <c r="A302" s="35"/>
      <c r="B302" s="35"/>
      <c r="C302" s="35"/>
      <c r="D302" s="35"/>
      <c r="E302" s="35"/>
      <c r="F302" s="41"/>
      <c r="G302" s="35"/>
    </row>
    <row r="303" spans="1:7" ht="15.75" customHeight="1">
      <c r="A303" s="35"/>
      <c r="B303" s="35"/>
      <c r="C303" s="35"/>
      <c r="D303" s="35"/>
      <c r="E303" s="35"/>
      <c r="F303" s="41"/>
      <c r="G303" s="35"/>
    </row>
    <row r="304" spans="1:7" ht="15.75" customHeight="1">
      <c r="A304" s="35"/>
      <c r="B304" s="35"/>
      <c r="C304" s="35"/>
      <c r="D304" s="35"/>
      <c r="E304" s="35"/>
      <c r="F304" s="41"/>
      <c r="G304" s="35"/>
    </row>
    <row r="305" spans="1:7" ht="15.75" customHeight="1">
      <c r="A305" s="35"/>
      <c r="B305" s="35"/>
      <c r="C305" s="35"/>
      <c r="D305" s="35"/>
      <c r="E305" s="35"/>
      <c r="F305" s="41"/>
      <c r="G305" s="35"/>
    </row>
    <row r="306" spans="1:7" ht="15.75" customHeight="1">
      <c r="A306" s="35"/>
      <c r="B306" s="35"/>
      <c r="C306" s="35"/>
      <c r="D306" s="35"/>
      <c r="E306" s="35"/>
      <c r="F306" s="41"/>
      <c r="G306" s="35"/>
    </row>
    <row r="307" spans="1:7" ht="15.75" customHeight="1">
      <c r="A307" s="35"/>
      <c r="B307" s="35"/>
      <c r="C307" s="35"/>
      <c r="D307" s="35"/>
      <c r="E307" s="35"/>
      <c r="F307" s="41"/>
      <c r="G307" s="35"/>
    </row>
    <row r="308" spans="1:7" ht="15.75" customHeight="1">
      <c r="A308" s="35"/>
      <c r="B308" s="35"/>
      <c r="C308" s="35"/>
      <c r="D308" s="35"/>
      <c r="E308" s="35"/>
      <c r="F308" s="41"/>
      <c r="G308" s="35"/>
    </row>
    <row r="309" spans="1:7" ht="15.75" customHeight="1">
      <c r="A309" s="35"/>
      <c r="B309" s="35"/>
      <c r="C309" s="35"/>
      <c r="D309" s="35"/>
      <c r="E309" s="35"/>
      <c r="F309" s="41"/>
      <c r="G309" s="35"/>
    </row>
    <row r="310" spans="1:7" ht="15.75" customHeight="1">
      <c r="A310" s="35"/>
      <c r="B310" s="35"/>
      <c r="C310" s="35"/>
      <c r="D310" s="35"/>
      <c r="E310" s="35"/>
      <c r="F310" s="41"/>
      <c r="G310" s="35"/>
    </row>
    <row r="311" spans="1:7" ht="15.75" customHeight="1">
      <c r="A311" s="35"/>
      <c r="B311" s="35"/>
      <c r="C311" s="35"/>
      <c r="D311" s="35"/>
      <c r="E311" s="35"/>
      <c r="F311" s="41"/>
      <c r="G311" s="35"/>
    </row>
    <row r="312" spans="1:7" ht="15.75" customHeight="1">
      <c r="A312" s="35"/>
      <c r="B312" s="35"/>
      <c r="C312" s="35"/>
      <c r="D312" s="35"/>
      <c r="E312" s="35"/>
      <c r="F312" s="41"/>
      <c r="G312" s="35"/>
    </row>
    <row r="313" spans="1:7" ht="15.75" customHeight="1">
      <c r="A313" s="35"/>
      <c r="B313" s="35"/>
      <c r="C313" s="35"/>
      <c r="D313" s="35"/>
      <c r="E313" s="35"/>
      <c r="F313" s="41"/>
      <c r="G313" s="35"/>
    </row>
    <row r="314" spans="1:7" ht="15.75" customHeight="1">
      <c r="A314" s="35"/>
      <c r="B314" s="35"/>
      <c r="C314" s="35"/>
      <c r="D314" s="35"/>
      <c r="E314" s="35"/>
      <c r="F314" s="41"/>
      <c r="G314" s="35"/>
    </row>
    <row r="315" spans="1:7" ht="15.75" customHeight="1">
      <c r="A315" s="35"/>
      <c r="B315" s="35"/>
      <c r="C315" s="35"/>
      <c r="D315" s="35"/>
      <c r="E315" s="35"/>
      <c r="F315" s="41"/>
      <c r="G315" s="35"/>
    </row>
    <row r="316" spans="1:7" ht="15.75" customHeight="1">
      <c r="A316" s="35"/>
      <c r="B316" s="35"/>
      <c r="C316" s="35"/>
      <c r="D316" s="35"/>
      <c r="E316" s="35"/>
      <c r="F316" s="41"/>
      <c r="G316" s="35"/>
    </row>
    <row r="317" spans="1:7" ht="15.75" customHeight="1">
      <c r="A317" s="35"/>
      <c r="B317" s="35"/>
      <c r="C317" s="35"/>
      <c r="D317" s="35"/>
      <c r="E317" s="35"/>
      <c r="F317" s="41"/>
      <c r="G317" s="35"/>
    </row>
    <row r="318" spans="1:7" ht="15.75" customHeight="1">
      <c r="A318" s="35"/>
      <c r="B318" s="35"/>
      <c r="C318" s="35"/>
      <c r="D318" s="35"/>
      <c r="E318" s="35"/>
      <c r="F318" s="41"/>
      <c r="G318" s="35"/>
    </row>
    <row r="319" spans="1:7" ht="15.75" customHeight="1">
      <c r="A319" s="35"/>
      <c r="B319" s="35"/>
      <c r="C319" s="35"/>
      <c r="D319" s="35"/>
      <c r="E319" s="35"/>
      <c r="F319" s="41"/>
      <c r="G319" s="35"/>
    </row>
    <row r="320" spans="1:7" ht="15.75" customHeight="1">
      <c r="A320" s="35"/>
      <c r="B320" s="35"/>
      <c r="C320" s="35"/>
      <c r="D320" s="35"/>
      <c r="E320" s="35"/>
      <c r="F320" s="41"/>
      <c r="G320" s="35"/>
    </row>
    <row r="321" spans="1:7" ht="15.75" customHeight="1">
      <c r="A321" s="35"/>
      <c r="B321" s="35"/>
      <c r="C321" s="35"/>
      <c r="D321" s="35"/>
      <c r="E321" s="35"/>
      <c r="F321" s="41"/>
      <c r="G321" s="35"/>
    </row>
    <row r="322" spans="1:7" ht="15.75" customHeight="1">
      <c r="A322" s="35"/>
      <c r="B322" s="35"/>
      <c r="C322" s="35"/>
      <c r="D322" s="35"/>
      <c r="E322" s="35"/>
      <c r="F322" s="41"/>
      <c r="G322" s="35"/>
    </row>
    <row r="323" spans="1:7" ht="15.75" customHeight="1">
      <c r="A323" s="35"/>
      <c r="B323" s="35"/>
      <c r="C323" s="35"/>
      <c r="D323" s="35"/>
      <c r="E323" s="35"/>
      <c r="F323" s="41"/>
      <c r="G323" s="35"/>
    </row>
    <row r="324" spans="1:7" ht="15.75" customHeight="1">
      <c r="A324" s="35"/>
      <c r="B324" s="35"/>
      <c r="C324" s="35"/>
      <c r="D324" s="35"/>
      <c r="E324" s="35"/>
      <c r="F324" s="41"/>
      <c r="G324" s="35"/>
    </row>
    <row r="325" spans="1:7" ht="15.75" customHeight="1">
      <c r="A325" s="35"/>
      <c r="B325" s="35"/>
      <c r="C325" s="35"/>
      <c r="D325" s="35"/>
      <c r="E325" s="35"/>
      <c r="F325" s="41"/>
      <c r="G325" s="35"/>
    </row>
    <row r="326" spans="1:7" ht="15.75" customHeight="1">
      <c r="A326" s="35"/>
      <c r="B326" s="35"/>
      <c r="C326" s="35"/>
      <c r="D326" s="35"/>
      <c r="E326" s="35"/>
      <c r="F326" s="41"/>
      <c r="G326" s="35"/>
    </row>
    <row r="327" spans="1:7" ht="15.75" customHeight="1">
      <c r="A327" s="35"/>
      <c r="B327" s="35"/>
      <c r="C327" s="35"/>
      <c r="D327" s="35"/>
      <c r="E327" s="35"/>
      <c r="F327" s="41"/>
      <c r="G327" s="35"/>
    </row>
    <row r="328" spans="1:7" ht="15.75" customHeight="1">
      <c r="A328" s="35"/>
      <c r="B328" s="35"/>
      <c r="C328" s="35"/>
      <c r="D328" s="35"/>
      <c r="E328" s="35"/>
      <c r="F328" s="41"/>
      <c r="G328" s="35"/>
    </row>
    <row r="329" spans="1:7" ht="15.75" customHeight="1">
      <c r="A329" s="35"/>
      <c r="B329" s="35"/>
      <c r="C329" s="35"/>
      <c r="D329" s="35"/>
      <c r="E329" s="35"/>
      <c r="F329" s="41"/>
      <c r="G329" s="35"/>
    </row>
    <row r="330" spans="1:7" ht="15.75" customHeight="1">
      <c r="A330" s="35"/>
      <c r="B330" s="35"/>
      <c r="C330" s="35"/>
      <c r="D330" s="35"/>
      <c r="E330" s="35"/>
      <c r="F330" s="41"/>
      <c r="G330" s="35"/>
    </row>
    <row r="331" spans="1:7" ht="15.75" customHeight="1">
      <c r="A331" s="35"/>
      <c r="B331" s="35"/>
      <c r="C331" s="35"/>
      <c r="D331" s="35"/>
      <c r="E331" s="35"/>
      <c r="F331" s="41"/>
      <c r="G331" s="35"/>
    </row>
    <row r="332" spans="1:7" ht="15.75" customHeight="1">
      <c r="A332" s="35"/>
      <c r="B332" s="35"/>
      <c r="C332" s="35"/>
      <c r="D332" s="35"/>
      <c r="E332" s="35"/>
      <c r="F332" s="41"/>
      <c r="G332" s="35"/>
    </row>
    <row r="333" spans="1:7" ht="15.75" customHeight="1">
      <c r="A333" s="35"/>
      <c r="B333" s="35"/>
      <c r="C333" s="35"/>
      <c r="D333" s="35"/>
      <c r="E333" s="35"/>
      <c r="F333" s="41"/>
      <c r="G333" s="35"/>
    </row>
    <row r="334" spans="1:7" ht="15.75" customHeight="1">
      <c r="A334" s="35"/>
      <c r="B334" s="35"/>
      <c r="C334" s="35"/>
      <c r="D334" s="35"/>
      <c r="E334" s="35"/>
      <c r="F334" s="41"/>
      <c r="G334" s="35"/>
    </row>
    <row r="335" spans="1:7" ht="15.75" customHeight="1">
      <c r="A335" s="35"/>
      <c r="B335" s="35"/>
      <c r="C335" s="35"/>
      <c r="D335" s="35"/>
      <c r="E335" s="35"/>
      <c r="F335" s="41"/>
      <c r="G335" s="35"/>
    </row>
    <row r="336" spans="1:7" ht="15.75" customHeight="1">
      <c r="A336" s="35"/>
      <c r="B336" s="35"/>
      <c r="C336" s="35"/>
      <c r="D336" s="35"/>
      <c r="E336" s="35"/>
      <c r="F336" s="41"/>
      <c r="G336" s="35"/>
    </row>
    <row r="337" spans="1:7" ht="15.75" customHeight="1">
      <c r="A337" s="35"/>
      <c r="B337" s="35"/>
      <c r="C337" s="35"/>
      <c r="D337" s="35"/>
      <c r="E337" s="35"/>
      <c r="F337" s="41"/>
      <c r="G337" s="35"/>
    </row>
    <row r="338" spans="1:7" ht="15.75" customHeight="1">
      <c r="A338" s="35"/>
      <c r="B338" s="35"/>
      <c r="C338" s="35"/>
      <c r="D338" s="35"/>
      <c r="E338" s="35"/>
      <c r="F338" s="41"/>
      <c r="G338" s="35"/>
    </row>
    <row r="339" spans="1:7" ht="15.75" customHeight="1">
      <c r="A339" s="35"/>
      <c r="B339" s="35"/>
      <c r="C339" s="35"/>
      <c r="D339" s="35"/>
      <c r="E339" s="35"/>
      <c r="F339" s="41"/>
      <c r="G339" s="35"/>
    </row>
    <row r="340" spans="1:7" ht="15.75" customHeight="1">
      <c r="A340" s="35"/>
      <c r="B340" s="35"/>
      <c r="C340" s="35"/>
      <c r="D340" s="35"/>
      <c r="E340" s="35"/>
      <c r="F340" s="41"/>
      <c r="G340" s="35"/>
    </row>
    <row r="341" spans="1:7" ht="15.75" customHeight="1">
      <c r="A341" s="35"/>
      <c r="B341" s="35"/>
      <c r="C341" s="35"/>
      <c r="D341" s="35"/>
      <c r="E341" s="35"/>
      <c r="F341" s="41"/>
      <c r="G341" s="35"/>
    </row>
    <row r="342" spans="1:7" ht="15.75" customHeight="1">
      <c r="A342" s="35"/>
      <c r="B342" s="35"/>
      <c r="C342" s="35"/>
      <c r="D342" s="35"/>
      <c r="E342" s="35"/>
      <c r="F342" s="41"/>
      <c r="G342" s="35"/>
    </row>
    <row r="343" spans="1:7" ht="15.75" customHeight="1">
      <c r="A343" s="35"/>
      <c r="B343" s="35"/>
      <c r="C343" s="35"/>
      <c r="D343" s="35"/>
      <c r="E343" s="35"/>
      <c r="F343" s="41"/>
      <c r="G343" s="35"/>
    </row>
    <row r="344" spans="1:7" ht="15.75" customHeight="1">
      <c r="A344" s="35"/>
      <c r="B344" s="35"/>
      <c r="C344" s="35"/>
      <c r="D344" s="35"/>
      <c r="E344" s="35"/>
      <c r="F344" s="41"/>
      <c r="G344" s="35"/>
    </row>
    <row r="345" spans="1:7" ht="15.75" customHeight="1">
      <c r="A345" s="35"/>
      <c r="B345" s="35"/>
      <c r="C345" s="35"/>
      <c r="D345" s="35"/>
      <c r="E345" s="35"/>
      <c r="F345" s="41"/>
      <c r="G345" s="35"/>
    </row>
    <row r="346" spans="1:7" ht="15.75" customHeight="1">
      <c r="A346" s="35"/>
      <c r="B346" s="35"/>
      <c r="C346" s="35"/>
      <c r="D346" s="35"/>
      <c r="E346" s="35"/>
      <c r="F346" s="41"/>
      <c r="G346" s="35"/>
    </row>
    <row r="347" spans="1:7" ht="15.75" customHeight="1">
      <c r="A347" s="35"/>
      <c r="B347" s="35"/>
      <c r="C347" s="35"/>
      <c r="D347" s="35"/>
      <c r="E347" s="35"/>
      <c r="F347" s="41"/>
      <c r="G347" s="35"/>
    </row>
    <row r="348" spans="1:7" ht="15.75" customHeight="1">
      <c r="A348" s="35"/>
      <c r="B348" s="35"/>
      <c r="C348" s="35"/>
      <c r="D348" s="35"/>
      <c r="E348" s="35"/>
      <c r="F348" s="41"/>
      <c r="G348" s="35"/>
    </row>
    <row r="349" spans="1:7" ht="15.75" customHeight="1">
      <c r="A349" s="35"/>
      <c r="B349" s="35"/>
      <c r="C349" s="35"/>
      <c r="D349" s="35"/>
      <c r="E349" s="35"/>
      <c r="F349" s="41"/>
      <c r="G349" s="35"/>
    </row>
    <row r="350" spans="1:7" ht="15.75" customHeight="1">
      <c r="A350" s="35"/>
      <c r="B350" s="35"/>
      <c r="C350" s="35"/>
      <c r="D350" s="35"/>
      <c r="E350" s="35"/>
      <c r="F350" s="41"/>
      <c r="G350" s="35"/>
    </row>
    <row r="351" spans="1:7" ht="15.75" customHeight="1">
      <c r="A351" s="35"/>
      <c r="B351" s="35"/>
      <c r="C351" s="35"/>
      <c r="D351" s="35"/>
      <c r="E351" s="35"/>
      <c r="F351" s="41"/>
      <c r="G351" s="35"/>
    </row>
    <row r="352" spans="1:7" ht="15.75" customHeight="1">
      <c r="A352" s="35"/>
      <c r="B352" s="35"/>
      <c r="C352" s="35"/>
      <c r="D352" s="35"/>
      <c r="E352" s="35"/>
      <c r="F352" s="41"/>
      <c r="G352" s="35"/>
    </row>
    <row r="353" spans="1:7" ht="15.75" customHeight="1">
      <c r="A353" s="35"/>
      <c r="B353" s="35"/>
      <c r="C353" s="35"/>
      <c r="D353" s="35"/>
      <c r="E353" s="35"/>
      <c r="F353" s="41"/>
      <c r="G353" s="35"/>
    </row>
    <row r="354" spans="1:7" ht="15.75" customHeight="1">
      <c r="A354" s="35"/>
      <c r="B354" s="35"/>
      <c r="C354" s="35"/>
      <c r="D354" s="35"/>
      <c r="E354" s="35"/>
      <c r="F354" s="41"/>
      <c r="G354" s="35"/>
    </row>
    <row r="355" spans="1:7" ht="15.75" customHeight="1">
      <c r="A355" s="35"/>
      <c r="B355" s="35"/>
      <c r="C355" s="35"/>
      <c r="D355" s="35"/>
      <c r="E355" s="35"/>
      <c r="F355" s="41"/>
      <c r="G355" s="35"/>
    </row>
    <row r="356" spans="1:7" ht="15.75" customHeight="1">
      <c r="A356" s="35"/>
      <c r="B356" s="35"/>
      <c r="C356" s="35"/>
      <c r="D356" s="35"/>
      <c r="E356" s="35"/>
      <c r="F356" s="41"/>
      <c r="G356" s="35"/>
    </row>
    <row r="357" spans="1:7" ht="15.75" customHeight="1">
      <c r="A357" s="35"/>
      <c r="B357" s="35"/>
      <c r="C357" s="35"/>
      <c r="D357" s="35"/>
      <c r="E357" s="35"/>
      <c r="F357" s="41"/>
      <c r="G357" s="35"/>
    </row>
    <row r="358" spans="1:7" ht="15.75" customHeight="1">
      <c r="A358" s="35"/>
      <c r="B358" s="35"/>
      <c r="C358" s="35"/>
      <c r="D358" s="35"/>
      <c r="E358" s="35"/>
      <c r="F358" s="41"/>
      <c r="G358" s="35"/>
    </row>
    <row r="359" spans="1:7" ht="15.75" customHeight="1">
      <c r="A359" s="35"/>
      <c r="B359" s="35"/>
      <c r="C359" s="35"/>
      <c r="D359" s="35"/>
      <c r="E359" s="35"/>
      <c r="F359" s="41"/>
      <c r="G359" s="35"/>
    </row>
    <row r="360" spans="1:7" ht="15.75" customHeight="1">
      <c r="A360" s="35"/>
      <c r="B360" s="35"/>
      <c r="C360" s="35"/>
      <c r="D360" s="35"/>
      <c r="E360" s="35"/>
      <c r="F360" s="41"/>
      <c r="G360" s="35"/>
    </row>
    <row r="361" spans="1:7" ht="15.75" customHeight="1">
      <c r="A361" s="35"/>
      <c r="B361" s="35"/>
      <c r="C361" s="35"/>
      <c r="D361" s="35"/>
      <c r="E361" s="35"/>
      <c r="F361" s="41"/>
      <c r="G361" s="35"/>
    </row>
    <row r="362" spans="1:7" ht="15.75" customHeight="1">
      <c r="A362" s="35"/>
      <c r="B362" s="35"/>
      <c r="C362" s="35"/>
      <c r="D362" s="35"/>
      <c r="E362" s="35"/>
      <c r="F362" s="41"/>
      <c r="G362" s="35"/>
    </row>
    <row r="363" spans="1:7" ht="15.75" customHeight="1">
      <c r="A363" s="35"/>
      <c r="B363" s="35"/>
      <c r="C363" s="35"/>
      <c r="D363" s="35"/>
      <c r="E363" s="35"/>
      <c r="F363" s="41"/>
      <c r="G363" s="35"/>
    </row>
    <row r="364" spans="1:7" ht="15.75" customHeight="1">
      <c r="A364" s="35"/>
      <c r="B364" s="35"/>
      <c r="C364" s="35"/>
      <c r="D364" s="35"/>
      <c r="E364" s="35"/>
      <c r="F364" s="41"/>
      <c r="G364" s="35"/>
    </row>
    <row r="365" spans="1:7" ht="15.75" customHeight="1">
      <c r="A365" s="35"/>
      <c r="B365" s="35"/>
      <c r="C365" s="35"/>
      <c r="D365" s="35"/>
      <c r="E365" s="35"/>
      <c r="F365" s="41"/>
      <c r="G365" s="35"/>
    </row>
    <row r="366" spans="1:7" ht="15.75" customHeight="1">
      <c r="A366" s="35"/>
      <c r="B366" s="35"/>
      <c r="C366" s="35"/>
      <c r="D366" s="35"/>
      <c r="E366" s="35"/>
      <c r="F366" s="41"/>
      <c r="G366" s="35"/>
    </row>
    <row r="367" spans="1:7" ht="15.75" customHeight="1">
      <c r="A367" s="35"/>
      <c r="B367" s="35"/>
      <c r="C367" s="35"/>
      <c r="D367" s="35"/>
      <c r="E367" s="35"/>
      <c r="F367" s="41"/>
      <c r="G367" s="35"/>
    </row>
    <row r="368" spans="1:7" ht="15.75" customHeight="1">
      <c r="A368" s="35"/>
      <c r="B368" s="35"/>
      <c r="C368" s="35"/>
      <c r="D368" s="35"/>
      <c r="E368" s="35"/>
      <c r="F368" s="41"/>
      <c r="G368" s="35"/>
    </row>
    <row r="369" spans="1:7" ht="15.75" customHeight="1">
      <c r="A369" s="35"/>
      <c r="B369" s="35"/>
      <c r="C369" s="35"/>
      <c r="D369" s="35"/>
      <c r="E369" s="35"/>
      <c r="F369" s="41"/>
      <c r="G369" s="35"/>
    </row>
    <row r="370" spans="1:7" ht="15.75" customHeight="1">
      <c r="A370" s="35"/>
      <c r="B370" s="35"/>
      <c r="C370" s="35"/>
      <c r="D370" s="35"/>
      <c r="E370" s="35"/>
      <c r="F370" s="41"/>
      <c r="G370" s="35"/>
    </row>
    <row r="371" spans="1:7" ht="15.75" customHeight="1">
      <c r="A371" s="35"/>
      <c r="B371" s="35"/>
      <c r="C371" s="35"/>
      <c r="D371" s="35"/>
      <c r="E371" s="35"/>
      <c r="F371" s="41"/>
      <c r="G371" s="35"/>
    </row>
    <row r="372" spans="1:7" ht="15.75" customHeight="1">
      <c r="A372" s="35"/>
      <c r="B372" s="35"/>
      <c r="C372" s="35"/>
      <c r="D372" s="35"/>
      <c r="E372" s="35"/>
      <c r="F372" s="41"/>
      <c r="G372" s="35"/>
    </row>
    <row r="373" spans="1:7" ht="15.75" customHeight="1">
      <c r="A373" s="35"/>
      <c r="B373" s="35"/>
      <c r="C373" s="35"/>
      <c r="D373" s="35"/>
      <c r="E373" s="35"/>
      <c r="F373" s="41"/>
      <c r="G373" s="35"/>
    </row>
    <row r="374" spans="1:7" ht="15.75" customHeight="1">
      <c r="A374" s="35"/>
      <c r="B374" s="35"/>
      <c r="C374" s="35"/>
      <c r="D374" s="35"/>
      <c r="E374" s="35"/>
      <c r="F374" s="41"/>
      <c r="G374" s="35"/>
    </row>
    <row r="375" spans="1:7" ht="15.75" customHeight="1">
      <c r="A375" s="35"/>
      <c r="B375" s="35"/>
      <c r="C375" s="35"/>
      <c r="D375" s="35"/>
      <c r="E375" s="35"/>
      <c r="F375" s="41"/>
      <c r="G375" s="35"/>
    </row>
    <row r="376" spans="1:7" ht="15.75" customHeight="1">
      <c r="A376" s="35"/>
      <c r="B376" s="35"/>
      <c r="C376" s="35"/>
      <c r="D376" s="35"/>
      <c r="E376" s="35"/>
      <c r="F376" s="41"/>
      <c r="G376" s="35"/>
    </row>
    <row r="377" spans="1:7" ht="15.75" customHeight="1">
      <c r="A377" s="35"/>
      <c r="B377" s="35"/>
      <c r="C377" s="35"/>
      <c r="D377" s="35"/>
      <c r="E377" s="35"/>
      <c r="F377" s="41"/>
      <c r="G377" s="35"/>
    </row>
    <row r="378" spans="1:7" ht="15.75" customHeight="1">
      <c r="A378" s="35"/>
      <c r="B378" s="35"/>
      <c r="C378" s="35"/>
      <c r="D378" s="35"/>
      <c r="E378" s="35"/>
      <c r="F378" s="41"/>
      <c r="G378" s="35"/>
    </row>
    <row r="379" spans="1:7" ht="15.75" customHeight="1">
      <c r="A379" s="35"/>
      <c r="B379" s="35"/>
      <c r="C379" s="35"/>
      <c r="D379" s="35"/>
      <c r="E379" s="35"/>
      <c r="F379" s="41"/>
      <c r="G379" s="35"/>
    </row>
    <row r="380" spans="1:7" ht="15.75" customHeight="1">
      <c r="A380" s="35"/>
      <c r="B380" s="35"/>
      <c r="C380" s="35"/>
      <c r="D380" s="35"/>
      <c r="E380" s="35"/>
      <c r="F380" s="41"/>
      <c r="G380" s="35"/>
    </row>
    <row r="381" spans="1:7" ht="15.75" customHeight="1">
      <c r="A381" s="35"/>
      <c r="B381" s="35"/>
      <c r="C381" s="35"/>
      <c r="D381" s="35"/>
      <c r="E381" s="35"/>
      <c r="F381" s="41"/>
      <c r="G381" s="35"/>
    </row>
    <row r="382" spans="1:7" ht="15.75" customHeight="1">
      <c r="A382" s="35"/>
      <c r="B382" s="35"/>
      <c r="C382" s="35"/>
      <c r="D382" s="35"/>
      <c r="E382" s="35"/>
      <c r="F382" s="41"/>
      <c r="G382" s="35"/>
    </row>
    <row r="383" spans="1:7" ht="15.75" customHeight="1">
      <c r="A383" s="35"/>
      <c r="B383" s="35"/>
      <c r="C383" s="35"/>
      <c r="D383" s="35"/>
      <c r="E383" s="35"/>
      <c r="F383" s="41"/>
      <c r="G383" s="35"/>
    </row>
    <row r="384" spans="1:7" ht="15.75" customHeight="1">
      <c r="A384" s="35"/>
      <c r="B384" s="35"/>
      <c r="C384" s="35"/>
      <c r="D384" s="35"/>
      <c r="E384" s="35"/>
      <c r="F384" s="41"/>
      <c r="G384" s="35"/>
    </row>
    <row r="385" spans="1:7" ht="15.75" customHeight="1">
      <c r="A385" s="35"/>
      <c r="B385" s="35"/>
      <c r="C385" s="35"/>
      <c r="D385" s="35"/>
      <c r="E385" s="35"/>
      <c r="F385" s="41"/>
      <c r="G385" s="35"/>
    </row>
    <row r="386" spans="1:7" ht="15.75" customHeight="1">
      <c r="A386" s="35"/>
      <c r="B386" s="35"/>
      <c r="C386" s="35"/>
      <c r="D386" s="35"/>
      <c r="E386" s="35"/>
      <c r="F386" s="41"/>
      <c r="G386" s="35"/>
    </row>
    <row r="387" spans="1:7" ht="15.75" customHeight="1">
      <c r="A387" s="35"/>
      <c r="B387" s="35"/>
      <c r="C387" s="35"/>
      <c r="D387" s="35"/>
      <c r="E387" s="35"/>
      <c r="F387" s="41"/>
      <c r="G387" s="35"/>
    </row>
    <row r="388" spans="1:7" ht="15.75" customHeight="1">
      <c r="A388" s="35"/>
      <c r="B388" s="35"/>
      <c r="C388" s="35"/>
      <c r="D388" s="35"/>
      <c r="E388" s="35"/>
      <c r="F388" s="41"/>
      <c r="G388" s="35"/>
    </row>
    <row r="389" spans="1:7" ht="15.75" customHeight="1">
      <c r="A389" s="35"/>
      <c r="B389" s="35"/>
      <c r="C389" s="35"/>
      <c r="D389" s="35"/>
      <c r="E389" s="35"/>
      <c r="F389" s="41"/>
      <c r="G389" s="35"/>
    </row>
    <row r="390" spans="1:7" ht="15.75" customHeight="1">
      <c r="A390" s="35"/>
      <c r="B390" s="35"/>
      <c r="C390" s="35"/>
      <c r="D390" s="35"/>
      <c r="E390" s="35"/>
      <c r="F390" s="41"/>
      <c r="G390" s="35"/>
    </row>
    <row r="391" spans="1:7" ht="15.75" customHeight="1">
      <c r="A391" s="35"/>
      <c r="B391" s="35"/>
      <c r="C391" s="35"/>
      <c r="D391" s="35"/>
      <c r="E391" s="35"/>
      <c r="F391" s="41"/>
      <c r="G391" s="35"/>
    </row>
    <row r="392" spans="1:7" ht="15.75" customHeight="1">
      <c r="A392" s="35"/>
      <c r="B392" s="35"/>
      <c r="C392" s="35"/>
      <c r="D392" s="35"/>
      <c r="E392" s="35"/>
      <c r="F392" s="41"/>
      <c r="G392" s="35"/>
    </row>
    <row r="393" spans="1:7" ht="15.75" customHeight="1">
      <c r="A393" s="35"/>
      <c r="B393" s="35"/>
      <c r="C393" s="35"/>
      <c r="D393" s="35"/>
      <c r="E393" s="35"/>
      <c r="F393" s="41"/>
      <c r="G393" s="35"/>
    </row>
    <row r="394" spans="1:7" ht="15.75" customHeight="1">
      <c r="A394" s="35"/>
      <c r="B394" s="35"/>
      <c r="C394" s="35"/>
      <c r="D394" s="35"/>
      <c r="E394" s="35"/>
      <c r="F394" s="41"/>
      <c r="G394" s="35"/>
    </row>
    <row r="395" spans="1:7" ht="15.75" customHeight="1">
      <c r="A395" s="35"/>
      <c r="B395" s="35"/>
      <c r="C395" s="35"/>
      <c r="D395" s="35"/>
      <c r="E395" s="35"/>
      <c r="F395" s="41"/>
      <c r="G395" s="35"/>
    </row>
    <row r="396" spans="1:7" ht="15.75" customHeight="1">
      <c r="A396" s="35"/>
      <c r="B396" s="35"/>
      <c r="C396" s="35"/>
      <c r="D396" s="35"/>
      <c r="E396" s="35"/>
      <c r="F396" s="41"/>
      <c r="G396" s="35"/>
    </row>
    <row r="397" spans="1:7" ht="15.75" customHeight="1">
      <c r="A397" s="35"/>
      <c r="B397" s="35"/>
      <c r="C397" s="35"/>
      <c r="D397" s="35"/>
      <c r="E397" s="35"/>
      <c r="F397" s="41"/>
      <c r="G397" s="35"/>
    </row>
    <row r="398" spans="1:7" ht="15.75" customHeight="1">
      <c r="A398" s="35"/>
      <c r="B398" s="35"/>
      <c r="C398" s="35"/>
      <c r="D398" s="35"/>
      <c r="E398" s="35"/>
      <c r="F398" s="41"/>
      <c r="G398" s="35"/>
    </row>
    <row r="399" spans="1:7" ht="15.75" customHeight="1">
      <c r="A399" s="35"/>
      <c r="B399" s="35"/>
      <c r="C399" s="35"/>
      <c r="D399" s="35"/>
      <c r="E399" s="35"/>
      <c r="F399" s="41"/>
      <c r="G399" s="35"/>
    </row>
    <row r="400" spans="1:7" ht="15.75" customHeight="1">
      <c r="A400" s="35"/>
      <c r="B400" s="35"/>
      <c r="C400" s="35"/>
      <c r="D400" s="35"/>
      <c r="E400" s="35"/>
      <c r="F400" s="41"/>
      <c r="G400" s="35"/>
    </row>
    <row r="401" spans="1:7" ht="15.75" customHeight="1">
      <c r="A401" s="35"/>
      <c r="B401" s="35"/>
      <c r="C401" s="35"/>
      <c r="D401" s="35"/>
      <c r="E401" s="35"/>
      <c r="F401" s="41"/>
      <c r="G401" s="35"/>
    </row>
    <row r="402" spans="1:7" ht="15.75" customHeight="1">
      <c r="A402" s="35"/>
      <c r="B402" s="35"/>
      <c r="C402" s="35"/>
      <c r="D402" s="35"/>
      <c r="E402" s="35"/>
      <c r="F402" s="41"/>
      <c r="G402" s="35"/>
    </row>
    <row r="403" spans="1:7" ht="15.75" customHeight="1">
      <c r="A403" s="35"/>
      <c r="B403" s="35"/>
      <c r="C403" s="35"/>
      <c r="D403" s="35"/>
      <c r="E403" s="35"/>
      <c r="F403" s="41"/>
      <c r="G403" s="35"/>
    </row>
    <row r="404" spans="1:7" ht="15.75" customHeight="1">
      <c r="A404" s="35"/>
      <c r="B404" s="35"/>
      <c r="C404" s="35"/>
      <c r="D404" s="35"/>
      <c r="E404" s="35"/>
      <c r="F404" s="41"/>
      <c r="G404" s="35"/>
    </row>
    <row r="405" spans="1:7" ht="15.75" customHeight="1">
      <c r="A405" s="35"/>
      <c r="B405" s="35"/>
      <c r="C405" s="35"/>
      <c r="D405" s="35"/>
      <c r="E405" s="35"/>
      <c r="F405" s="41"/>
      <c r="G405" s="35"/>
    </row>
    <row r="406" spans="1:7" ht="15.75" customHeight="1">
      <c r="A406" s="35"/>
      <c r="B406" s="35"/>
      <c r="C406" s="35"/>
      <c r="D406" s="35"/>
      <c r="E406" s="35"/>
      <c r="F406" s="41"/>
      <c r="G406" s="35"/>
    </row>
    <row r="407" spans="1:7" ht="15.75" customHeight="1">
      <c r="A407" s="35"/>
      <c r="B407" s="35"/>
      <c r="C407" s="35"/>
      <c r="D407" s="35"/>
      <c r="E407" s="35"/>
      <c r="F407" s="41"/>
      <c r="G407" s="35"/>
    </row>
    <row r="408" spans="1:7" ht="15.75" customHeight="1">
      <c r="A408" s="35"/>
      <c r="B408" s="35"/>
      <c r="C408" s="35"/>
      <c r="D408" s="35"/>
      <c r="E408" s="35"/>
      <c r="F408" s="41"/>
      <c r="G408" s="35"/>
    </row>
    <row r="409" spans="1:7" ht="15.75" customHeight="1">
      <c r="A409" s="35"/>
      <c r="B409" s="35"/>
      <c r="C409" s="35"/>
      <c r="D409" s="35"/>
      <c r="E409" s="35"/>
      <c r="F409" s="41"/>
      <c r="G409" s="35"/>
    </row>
    <row r="410" spans="1:7" ht="15.75" customHeight="1">
      <c r="A410" s="35"/>
      <c r="B410" s="35"/>
      <c r="C410" s="35"/>
      <c r="D410" s="35"/>
      <c r="E410" s="35"/>
      <c r="F410" s="41"/>
      <c r="G410" s="35"/>
    </row>
    <row r="411" spans="1:7" ht="15.75" customHeight="1">
      <c r="A411" s="35"/>
      <c r="B411" s="35"/>
      <c r="C411" s="35"/>
      <c r="D411" s="35"/>
      <c r="E411" s="35"/>
      <c r="F411" s="41"/>
      <c r="G411" s="35"/>
    </row>
    <row r="412" spans="1:7" ht="15.75" customHeight="1">
      <c r="A412" s="35"/>
      <c r="B412" s="35"/>
      <c r="C412" s="35"/>
      <c r="D412" s="35"/>
      <c r="E412" s="35"/>
      <c r="F412" s="41"/>
      <c r="G412" s="35"/>
    </row>
    <row r="413" spans="1:7" ht="15.75" customHeight="1">
      <c r="A413" s="35"/>
      <c r="B413" s="35"/>
      <c r="C413" s="35"/>
      <c r="D413" s="35"/>
      <c r="E413" s="35"/>
      <c r="F413" s="41"/>
      <c r="G413" s="35"/>
    </row>
    <row r="414" spans="1:7" ht="15.75" customHeight="1">
      <c r="A414" s="35"/>
      <c r="B414" s="35"/>
      <c r="C414" s="35"/>
      <c r="D414" s="35"/>
      <c r="E414" s="35"/>
      <c r="F414" s="41"/>
      <c r="G414" s="35"/>
    </row>
    <row r="415" spans="1:7" ht="15.75" customHeight="1">
      <c r="A415" s="35"/>
      <c r="B415" s="35"/>
      <c r="C415" s="35"/>
      <c r="D415" s="35"/>
      <c r="E415" s="35"/>
      <c r="F415" s="41"/>
      <c r="G415" s="35"/>
    </row>
    <row r="416" spans="1:7" ht="15.75" customHeight="1">
      <c r="A416" s="35"/>
      <c r="B416" s="35"/>
      <c r="C416" s="35"/>
      <c r="D416" s="35"/>
      <c r="E416" s="35"/>
      <c r="F416" s="41"/>
      <c r="G416" s="35"/>
    </row>
    <row r="417" spans="1:7" ht="15.75" customHeight="1">
      <c r="A417" s="35"/>
      <c r="B417" s="35"/>
      <c r="C417" s="35"/>
      <c r="D417" s="35"/>
      <c r="E417" s="35"/>
      <c r="F417" s="41"/>
      <c r="G417" s="35"/>
    </row>
    <row r="418" spans="1:7" ht="15.75" customHeight="1">
      <c r="A418" s="35"/>
      <c r="B418" s="35"/>
      <c r="C418" s="35"/>
      <c r="D418" s="35"/>
      <c r="E418" s="35"/>
      <c r="F418" s="41"/>
      <c r="G418" s="35"/>
    </row>
    <row r="419" spans="1:7" ht="15.75" customHeight="1">
      <c r="A419" s="35"/>
      <c r="B419" s="35"/>
      <c r="C419" s="35"/>
      <c r="D419" s="35"/>
      <c r="E419" s="35"/>
      <c r="F419" s="41"/>
      <c r="G419" s="35"/>
    </row>
    <row r="420" spans="1:7" ht="15.75" customHeight="1">
      <c r="A420" s="35"/>
      <c r="B420" s="35"/>
      <c r="C420" s="35"/>
      <c r="D420" s="35"/>
      <c r="E420" s="35"/>
      <c r="F420" s="41"/>
      <c r="G420" s="35"/>
    </row>
    <row r="421" spans="1:7" ht="15.75" customHeight="1">
      <c r="A421" s="35"/>
      <c r="B421" s="35"/>
      <c r="C421" s="35"/>
      <c r="D421" s="35"/>
      <c r="E421" s="35"/>
      <c r="F421" s="41"/>
      <c r="G421" s="35"/>
    </row>
    <row r="422" spans="1:7" ht="15.75" customHeight="1">
      <c r="A422" s="35"/>
      <c r="B422" s="35"/>
      <c r="C422" s="35"/>
      <c r="D422" s="35"/>
      <c r="E422" s="35"/>
      <c r="F422" s="41"/>
      <c r="G422" s="35"/>
    </row>
    <row r="423" spans="1:7" ht="15.75" customHeight="1">
      <c r="A423" s="35"/>
      <c r="B423" s="35"/>
      <c r="C423" s="35"/>
      <c r="D423" s="35"/>
      <c r="E423" s="35"/>
      <c r="F423" s="41"/>
      <c r="G423" s="35"/>
    </row>
    <row r="424" spans="1:7" ht="15.75" customHeight="1">
      <c r="A424" s="35"/>
      <c r="B424" s="35"/>
      <c r="C424" s="35"/>
      <c r="D424" s="35"/>
      <c r="E424" s="35"/>
      <c r="F424" s="41"/>
      <c r="G424" s="35"/>
    </row>
    <row r="425" spans="1:7" ht="15.75" customHeight="1">
      <c r="A425" s="35"/>
      <c r="B425" s="35"/>
      <c r="C425" s="35"/>
      <c r="D425" s="35"/>
      <c r="E425" s="35"/>
      <c r="F425" s="41"/>
      <c r="G425" s="35"/>
    </row>
    <row r="426" spans="1:7" ht="15.75" customHeight="1">
      <c r="A426" s="35"/>
      <c r="B426" s="35"/>
      <c r="C426" s="35"/>
      <c r="D426" s="35"/>
      <c r="E426" s="35"/>
      <c r="F426" s="41"/>
      <c r="G426" s="35"/>
    </row>
    <row r="427" spans="1:7" ht="15.75" customHeight="1">
      <c r="A427" s="35"/>
      <c r="B427" s="35"/>
      <c r="C427" s="35"/>
      <c r="D427" s="35"/>
      <c r="E427" s="35"/>
      <c r="F427" s="41"/>
      <c r="G427" s="35"/>
    </row>
    <row r="428" spans="1:7" ht="15.75" customHeight="1">
      <c r="A428" s="35"/>
      <c r="B428" s="35"/>
      <c r="C428" s="35"/>
      <c r="D428" s="35"/>
      <c r="E428" s="35"/>
      <c r="F428" s="41"/>
      <c r="G428" s="35"/>
    </row>
    <row r="429" spans="1:7" ht="15.75" customHeight="1">
      <c r="A429" s="35"/>
      <c r="B429" s="35"/>
      <c r="C429" s="35"/>
      <c r="D429" s="35"/>
      <c r="E429" s="35"/>
      <c r="F429" s="41"/>
      <c r="G429" s="35"/>
    </row>
    <row r="430" spans="1:7" ht="15.75" customHeight="1">
      <c r="A430" s="35"/>
      <c r="B430" s="35"/>
      <c r="C430" s="35"/>
      <c r="D430" s="35"/>
      <c r="E430" s="35"/>
      <c r="F430" s="41"/>
      <c r="G430" s="35"/>
    </row>
    <row r="431" spans="1:7" ht="15.75" customHeight="1">
      <c r="A431" s="35"/>
      <c r="B431" s="35"/>
      <c r="C431" s="35"/>
      <c r="D431" s="35"/>
      <c r="E431" s="35"/>
      <c r="F431" s="41"/>
      <c r="G431" s="35"/>
    </row>
    <row r="432" spans="1:7" ht="15.75" customHeight="1">
      <c r="A432" s="35"/>
      <c r="B432" s="35"/>
      <c r="C432" s="35"/>
      <c r="D432" s="35"/>
      <c r="E432" s="35"/>
      <c r="F432" s="41"/>
      <c r="G432" s="35"/>
    </row>
    <row r="433" spans="1:7" ht="15.75" customHeight="1">
      <c r="A433" s="35"/>
      <c r="B433" s="35"/>
      <c r="C433" s="35"/>
      <c r="D433" s="35"/>
      <c r="E433" s="35"/>
      <c r="F433" s="41"/>
      <c r="G433" s="35"/>
    </row>
    <row r="434" spans="1:7" ht="15.75" customHeight="1">
      <c r="A434" s="35"/>
      <c r="B434" s="35"/>
      <c r="C434" s="35"/>
      <c r="D434" s="35"/>
      <c r="E434" s="35"/>
      <c r="F434" s="41"/>
      <c r="G434" s="35"/>
    </row>
    <row r="435" spans="1:7" ht="15.75" customHeight="1">
      <c r="A435" s="35"/>
      <c r="B435" s="35"/>
      <c r="C435" s="35"/>
      <c r="D435" s="35"/>
      <c r="E435" s="35"/>
      <c r="F435" s="41"/>
      <c r="G435" s="35"/>
    </row>
    <row r="436" spans="1:7" ht="15.75" customHeight="1">
      <c r="A436" s="35"/>
      <c r="B436" s="35"/>
      <c r="C436" s="35"/>
      <c r="D436" s="35"/>
      <c r="E436" s="35"/>
      <c r="F436" s="41"/>
      <c r="G436" s="35"/>
    </row>
    <row r="437" spans="1:7" ht="15.75" customHeight="1">
      <c r="A437" s="35"/>
      <c r="B437" s="35"/>
      <c r="C437" s="35"/>
      <c r="D437" s="35"/>
      <c r="E437" s="35"/>
      <c r="F437" s="41"/>
      <c r="G437" s="35"/>
    </row>
    <row r="438" spans="1:7" ht="15.75" customHeight="1">
      <c r="A438" s="35"/>
      <c r="B438" s="35"/>
      <c r="C438" s="35"/>
      <c r="D438" s="35"/>
      <c r="E438" s="35"/>
      <c r="F438" s="41"/>
      <c r="G438" s="35"/>
    </row>
    <row r="439" spans="1:7" ht="15.75" customHeight="1">
      <c r="A439" s="35"/>
      <c r="B439" s="35"/>
      <c r="C439" s="35"/>
      <c r="D439" s="35"/>
      <c r="E439" s="35"/>
      <c r="F439" s="41"/>
      <c r="G439" s="35"/>
    </row>
    <row r="440" spans="1:7" ht="15.75" customHeight="1">
      <c r="A440" s="35"/>
      <c r="B440" s="35"/>
      <c r="C440" s="35"/>
      <c r="D440" s="35"/>
      <c r="E440" s="35"/>
      <c r="F440" s="41"/>
      <c r="G440" s="35"/>
    </row>
    <row r="441" spans="1:7" ht="15.75" customHeight="1">
      <c r="A441" s="35"/>
      <c r="B441" s="35"/>
      <c r="C441" s="35"/>
      <c r="D441" s="35"/>
      <c r="E441" s="35"/>
      <c r="F441" s="41"/>
      <c r="G441" s="35"/>
    </row>
    <row r="442" spans="1:7" ht="15.75" customHeight="1">
      <c r="A442" s="35"/>
      <c r="B442" s="35"/>
      <c r="C442" s="35"/>
      <c r="D442" s="35"/>
      <c r="E442" s="35"/>
      <c r="F442" s="41"/>
      <c r="G442" s="35"/>
    </row>
    <row r="443" spans="1:7" ht="15.75" customHeight="1">
      <c r="A443" s="35"/>
      <c r="B443" s="35"/>
      <c r="C443" s="35"/>
      <c r="D443" s="35"/>
      <c r="E443" s="35"/>
      <c r="F443" s="41"/>
      <c r="G443" s="35"/>
    </row>
    <row r="444" spans="1:7" ht="15.75" customHeight="1">
      <c r="A444" s="35"/>
      <c r="B444" s="35"/>
      <c r="C444" s="35"/>
      <c r="D444" s="35"/>
      <c r="E444" s="35"/>
      <c r="F444" s="41"/>
      <c r="G444" s="35"/>
    </row>
    <row r="445" spans="1:7" ht="15.75" customHeight="1">
      <c r="A445" s="35"/>
      <c r="B445" s="35"/>
      <c r="C445" s="35"/>
      <c r="D445" s="35"/>
      <c r="E445" s="35"/>
      <c r="F445" s="41"/>
      <c r="G445" s="35"/>
    </row>
    <row r="446" spans="1:7" ht="15.75" customHeight="1">
      <c r="A446" s="35"/>
      <c r="B446" s="35"/>
      <c r="C446" s="35"/>
      <c r="D446" s="35"/>
      <c r="E446" s="35"/>
      <c r="F446" s="41"/>
      <c r="G446" s="35"/>
    </row>
    <row r="447" spans="1:7" ht="15.75" customHeight="1">
      <c r="A447" s="35"/>
      <c r="B447" s="35"/>
      <c r="C447" s="35"/>
      <c r="D447" s="35"/>
      <c r="E447" s="35"/>
      <c r="F447" s="41"/>
      <c r="G447" s="35"/>
    </row>
    <row r="448" spans="1:7" ht="15.75" customHeight="1">
      <c r="A448" s="35"/>
      <c r="B448" s="35"/>
      <c r="C448" s="35"/>
      <c r="D448" s="35"/>
      <c r="E448" s="35"/>
      <c r="F448" s="41"/>
      <c r="G448" s="35"/>
    </row>
    <row r="449" spans="1:7" ht="15.75" customHeight="1">
      <c r="A449" s="35"/>
      <c r="B449" s="35"/>
      <c r="C449" s="35"/>
      <c r="D449" s="35"/>
      <c r="E449" s="35"/>
      <c r="F449" s="41"/>
      <c r="G449" s="35"/>
    </row>
    <row r="450" spans="1:7" ht="15.75" customHeight="1">
      <c r="A450" s="35"/>
      <c r="B450" s="35"/>
      <c r="C450" s="35"/>
      <c r="D450" s="35"/>
      <c r="E450" s="35"/>
      <c r="F450" s="41"/>
      <c r="G450" s="35"/>
    </row>
    <row r="451" spans="1:7" ht="15.75" customHeight="1">
      <c r="A451" s="35"/>
      <c r="B451" s="35"/>
      <c r="C451" s="35"/>
      <c r="D451" s="35"/>
      <c r="E451" s="35"/>
      <c r="F451" s="41"/>
      <c r="G451" s="35"/>
    </row>
    <row r="452" spans="1:7" ht="15.75" customHeight="1">
      <c r="A452" s="35"/>
      <c r="B452" s="35"/>
      <c r="C452" s="35"/>
      <c r="D452" s="35"/>
      <c r="E452" s="35"/>
      <c r="F452" s="41"/>
      <c r="G452" s="35"/>
    </row>
    <row r="453" spans="1:7" ht="15.75" customHeight="1">
      <c r="A453" s="35"/>
      <c r="B453" s="35"/>
      <c r="C453" s="35"/>
      <c r="D453" s="35"/>
      <c r="E453" s="35"/>
      <c r="F453" s="41"/>
      <c r="G453" s="35"/>
    </row>
    <row r="454" spans="1:7" ht="15.75" customHeight="1">
      <c r="A454" s="35"/>
      <c r="B454" s="35"/>
      <c r="C454" s="35"/>
      <c r="D454" s="35"/>
      <c r="E454" s="35"/>
      <c r="F454" s="41"/>
      <c r="G454" s="35"/>
    </row>
    <row r="455" spans="1:7" ht="15.75" customHeight="1">
      <c r="A455" s="35"/>
      <c r="B455" s="35"/>
      <c r="C455" s="35"/>
      <c r="D455" s="35"/>
      <c r="E455" s="35"/>
      <c r="F455" s="41"/>
      <c r="G455" s="35"/>
    </row>
    <row r="456" spans="1:7" ht="15.75" customHeight="1">
      <c r="A456" s="35"/>
      <c r="B456" s="35"/>
      <c r="C456" s="35"/>
      <c r="D456" s="35"/>
      <c r="E456" s="35"/>
      <c r="F456" s="41"/>
      <c r="G456" s="35"/>
    </row>
    <row r="457" spans="1:7" ht="15.75" customHeight="1">
      <c r="A457" s="35"/>
      <c r="B457" s="35"/>
      <c r="C457" s="35"/>
      <c r="D457" s="35"/>
      <c r="E457" s="35"/>
      <c r="F457" s="41"/>
      <c r="G457" s="35"/>
    </row>
    <row r="458" spans="1:7" ht="15.75" customHeight="1">
      <c r="A458" s="35"/>
      <c r="B458" s="35"/>
      <c r="C458" s="35"/>
      <c r="D458" s="35"/>
      <c r="E458" s="35"/>
      <c r="F458" s="41"/>
      <c r="G458" s="35"/>
    </row>
    <row r="459" spans="1:7" ht="15.75" customHeight="1">
      <c r="A459" s="35"/>
      <c r="B459" s="35"/>
      <c r="C459" s="35"/>
      <c r="D459" s="35"/>
      <c r="E459" s="35"/>
      <c r="F459" s="41"/>
      <c r="G459" s="35"/>
    </row>
    <row r="460" spans="1:7" ht="15.75" customHeight="1">
      <c r="A460" s="35"/>
      <c r="B460" s="35"/>
      <c r="C460" s="35"/>
      <c r="D460" s="35"/>
      <c r="E460" s="35"/>
      <c r="F460" s="41"/>
      <c r="G460" s="35"/>
    </row>
    <row r="461" spans="1:7" ht="15.75" customHeight="1">
      <c r="A461" s="35"/>
      <c r="B461" s="35"/>
      <c r="C461" s="35"/>
      <c r="D461" s="35"/>
      <c r="E461" s="35"/>
      <c r="F461" s="41"/>
      <c r="G461" s="35"/>
    </row>
    <row r="462" spans="1:7" ht="15.75" customHeight="1">
      <c r="A462" s="35"/>
      <c r="B462" s="35"/>
      <c r="C462" s="35"/>
      <c r="D462" s="35"/>
      <c r="E462" s="35"/>
      <c r="F462" s="41"/>
      <c r="G462" s="35"/>
    </row>
    <row r="463" spans="1:7" ht="15.75" customHeight="1">
      <c r="A463" s="35"/>
      <c r="B463" s="35"/>
      <c r="C463" s="35"/>
      <c r="D463" s="35"/>
      <c r="E463" s="35"/>
      <c r="F463" s="41"/>
      <c r="G463" s="35"/>
    </row>
    <row r="464" spans="1:7" ht="15.75" customHeight="1">
      <c r="A464" s="35"/>
      <c r="B464" s="35"/>
      <c r="C464" s="35"/>
      <c r="D464" s="35"/>
      <c r="E464" s="35"/>
      <c r="F464" s="41"/>
      <c r="G464" s="35"/>
    </row>
    <row r="465" spans="1:7" ht="15.75" customHeight="1">
      <c r="A465" s="35"/>
      <c r="B465" s="35"/>
      <c r="C465" s="35"/>
      <c r="D465" s="35"/>
      <c r="E465" s="35"/>
      <c r="F465" s="41"/>
      <c r="G465" s="35"/>
    </row>
    <row r="466" spans="1:7" ht="15.75" customHeight="1">
      <c r="A466" s="35"/>
      <c r="B466" s="35"/>
      <c r="C466" s="35"/>
      <c r="D466" s="35"/>
      <c r="E466" s="35"/>
      <c r="F466" s="41"/>
      <c r="G466" s="35"/>
    </row>
    <row r="467" spans="1:7" ht="15.75" customHeight="1">
      <c r="A467" s="35"/>
      <c r="B467" s="35"/>
      <c r="C467" s="35"/>
      <c r="D467" s="35"/>
      <c r="E467" s="35"/>
      <c r="F467" s="41"/>
      <c r="G467" s="35"/>
    </row>
    <row r="468" spans="1:7" ht="15.75" customHeight="1">
      <c r="A468" s="35"/>
      <c r="B468" s="35"/>
      <c r="C468" s="35"/>
      <c r="D468" s="35"/>
      <c r="E468" s="35"/>
      <c r="F468" s="41"/>
      <c r="G468" s="35"/>
    </row>
    <row r="469" spans="1:7" ht="15.75" customHeight="1">
      <c r="A469" s="35"/>
      <c r="B469" s="35"/>
      <c r="C469" s="35"/>
      <c r="D469" s="35"/>
      <c r="E469" s="35"/>
      <c r="F469" s="41"/>
      <c r="G469" s="35"/>
    </row>
    <row r="470" spans="1:7" ht="15.75" customHeight="1">
      <c r="A470" s="35"/>
      <c r="B470" s="35"/>
      <c r="C470" s="35"/>
      <c r="D470" s="35"/>
      <c r="E470" s="35"/>
      <c r="F470" s="41"/>
      <c r="G470" s="35"/>
    </row>
    <row r="471" spans="1:7" ht="15.75" customHeight="1">
      <c r="A471" s="35"/>
      <c r="B471" s="35"/>
      <c r="C471" s="35"/>
      <c r="D471" s="35"/>
      <c r="E471" s="35"/>
      <c r="F471" s="41"/>
      <c r="G471" s="35"/>
    </row>
    <row r="472" spans="1:7" ht="15.75" customHeight="1">
      <c r="A472" s="35"/>
      <c r="B472" s="35"/>
      <c r="C472" s="35"/>
      <c r="D472" s="35"/>
      <c r="E472" s="35"/>
      <c r="F472" s="41"/>
      <c r="G472" s="35"/>
    </row>
    <row r="473" spans="1:7" ht="15.75" customHeight="1">
      <c r="A473" s="35"/>
      <c r="B473" s="35"/>
      <c r="C473" s="35"/>
      <c r="D473" s="35"/>
      <c r="E473" s="35"/>
      <c r="F473" s="41"/>
      <c r="G473" s="35"/>
    </row>
    <row r="474" spans="1:7" ht="15.75" customHeight="1">
      <c r="A474" s="35"/>
      <c r="B474" s="35"/>
      <c r="C474" s="35"/>
      <c r="D474" s="35"/>
      <c r="E474" s="35"/>
      <c r="F474" s="41"/>
      <c r="G474" s="35"/>
    </row>
    <row r="475" spans="1:7" ht="15.75" customHeight="1">
      <c r="A475" s="35"/>
      <c r="B475" s="35"/>
      <c r="C475" s="35"/>
      <c r="D475" s="35"/>
      <c r="E475" s="35"/>
      <c r="F475" s="41"/>
      <c r="G475" s="35"/>
    </row>
    <row r="476" spans="1:7" ht="15.75" customHeight="1">
      <c r="A476" s="35"/>
      <c r="B476" s="35"/>
      <c r="C476" s="35"/>
      <c r="D476" s="35"/>
      <c r="E476" s="35"/>
      <c r="F476" s="41"/>
      <c r="G476" s="35"/>
    </row>
    <row r="477" spans="1:7" ht="15.75" customHeight="1">
      <c r="A477" s="35"/>
      <c r="B477" s="35"/>
      <c r="C477" s="35"/>
      <c r="D477" s="35"/>
      <c r="E477" s="35"/>
      <c r="F477" s="41"/>
      <c r="G477" s="35"/>
    </row>
    <row r="478" spans="1:7" ht="15.75" customHeight="1">
      <c r="A478" s="35"/>
      <c r="B478" s="35"/>
      <c r="C478" s="35"/>
      <c r="D478" s="35"/>
      <c r="E478" s="35"/>
      <c r="F478" s="41"/>
      <c r="G478" s="35"/>
    </row>
    <row r="479" spans="1:7" ht="15.75" customHeight="1">
      <c r="A479" s="35"/>
      <c r="B479" s="35"/>
      <c r="C479" s="35"/>
      <c r="D479" s="35"/>
      <c r="E479" s="35"/>
      <c r="F479" s="41"/>
      <c r="G479" s="35"/>
    </row>
    <row r="480" spans="1:7" ht="15.75" customHeight="1">
      <c r="A480" s="35"/>
      <c r="B480" s="35"/>
      <c r="C480" s="35"/>
      <c r="D480" s="35"/>
      <c r="E480" s="35"/>
      <c r="F480" s="41"/>
      <c r="G480" s="35"/>
    </row>
    <row r="481" spans="1:7" ht="15.75" customHeight="1">
      <c r="A481" s="35"/>
      <c r="B481" s="35"/>
      <c r="C481" s="35"/>
      <c r="D481" s="35"/>
      <c r="E481" s="35"/>
      <c r="F481" s="41"/>
      <c r="G481" s="35"/>
    </row>
    <row r="482" spans="1:7" ht="15.75" customHeight="1">
      <c r="A482" s="35"/>
      <c r="B482" s="35"/>
      <c r="C482" s="35"/>
      <c r="D482" s="35"/>
      <c r="E482" s="35"/>
      <c r="F482" s="41"/>
      <c r="G482" s="35"/>
    </row>
    <row r="483" spans="1:7" ht="15.75" customHeight="1">
      <c r="A483" s="35"/>
      <c r="B483" s="35"/>
      <c r="C483" s="35"/>
      <c r="D483" s="35"/>
      <c r="E483" s="35"/>
      <c r="F483" s="41"/>
      <c r="G483" s="35"/>
    </row>
    <row r="484" spans="1:7" ht="15.75" customHeight="1">
      <c r="A484" s="35"/>
      <c r="B484" s="35"/>
      <c r="C484" s="35"/>
      <c r="D484" s="35"/>
      <c r="E484" s="35"/>
      <c r="F484" s="41"/>
      <c r="G484" s="35"/>
    </row>
    <row r="485" spans="1:7" ht="15.75" customHeight="1">
      <c r="A485" s="35"/>
      <c r="B485" s="35"/>
      <c r="C485" s="35"/>
      <c r="D485" s="35"/>
      <c r="E485" s="35"/>
      <c r="F485" s="41"/>
      <c r="G485" s="35"/>
    </row>
    <row r="486" spans="1:7" ht="15.75" customHeight="1">
      <c r="A486" s="35"/>
      <c r="B486" s="35"/>
      <c r="C486" s="35"/>
      <c r="D486" s="35"/>
      <c r="E486" s="35"/>
      <c r="F486" s="41"/>
      <c r="G486" s="35"/>
    </row>
    <row r="487" spans="1:7" ht="15.75" customHeight="1">
      <c r="A487" s="35"/>
      <c r="B487" s="35"/>
      <c r="C487" s="35"/>
      <c r="D487" s="35"/>
      <c r="E487" s="35"/>
      <c r="F487" s="41"/>
      <c r="G487" s="35"/>
    </row>
    <row r="488" spans="1:7" ht="15.75" customHeight="1">
      <c r="A488" s="35"/>
      <c r="B488" s="35"/>
      <c r="C488" s="35"/>
      <c r="D488" s="35"/>
      <c r="E488" s="35"/>
      <c r="F488" s="41"/>
      <c r="G488" s="35"/>
    </row>
    <row r="489" spans="1:7" ht="15.75" customHeight="1">
      <c r="A489" s="35"/>
      <c r="B489" s="35"/>
      <c r="C489" s="35"/>
      <c r="D489" s="35"/>
      <c r="E489" s="35"/>
      <c r="F489" s="41"/>
      <c r="G489" s="35"/>
    </row>
    <row r="490" spans="1:7" ht="15.75" customHeight="1">
      <c r="A490" s="35"/>
      <c r="B490" s="35"/>
      <c r="C490" s="35"/>
      <c r="D490" s="35"/>
      <c r="E490" s="35"/>
      <c r="F490" s="41"/>
      <c r="G490" s="35"/>
    </row>
    <row r="491" spans="1:7" ht="15.75" customHeight="1">
      <c r="A491" s="35"/>
      <c r="B491" s="35"/>
      <c r="C491" s="35"/>
      <c r="D491" s="35"/>
      <c r="E491" s="35"/>
      <c r="F491" s="41"/>
      <c r="G491" s="35"/>
    </row>
    <row r="492" spans="1:7" ht="15.75" customHeight="1">
      <c r="A492" s="35"/>
      <c r="B492" s="35"/>
      <c r="C492" s="35"/>
      <c r="D492" s="35"/>
      <c r="E492" s="35"/>
      <c r="F492" s="41"/>
      <c r="G492" s="35"/>
    </row>
    <row r="493" spans="1:7" ht="15.75" customHeight="1">
      <c r="A493" s="35"/>
      <c r="B493" s="35"/>
      <c r="C493" s="35"/>
      <c r="D493" s="35"/>
      <c r="E493" s="35"/>
      <c r="F493" s="41"/>
      <c r="G493" s="35"/>
    </row>
    <row r="494" spans="1:7" ht="15.75" customHeight="1">
      <c r="A494" s="35"/>
      <c r="B494" s="35"/>
      <c r="C494" s="35"/>
      <c r="D494" s="35"/>
      <c r="E494" s="35"/>
      <c r="F494" s="41"/>
      <c r="G494" s="35"/>
    </row>
    <row r="495" spans="1:7" ht="15.75" customHeight="1">
      <c r="A495" s="35"/>
      <c r="B495" s="35"/>
      <c r="C495" s="35"/>
      <c r="D495" s="35"/>
      <c r="E495" s="35"/>
      <c r="F495" s="41"/>
      <c r="G495" s="35"/>
    </row>
    <row r="496" spans="1:7" ht="15.75" customHeight="1">
      <c r="A496" s="35"/>
      <c r="B496" s="35"/>
      <c r="C496" s="35"/>
      <c r="D496" s="35"/>
      <c r="E496" s="35"/>
      <c r="F496" s="41"/>
      <c r="G496" s="35"/>
    </row>
    <row r="497" spans="1:7" ht="15.75" customHeight="1">
      <c r="A497" s="35"/>
      <c r="B497" s="35"/>
      <c r="C497" s="35"/>
      <c r="D497" s="35"/>
      <c r="E497" s="35"/>
      <c r="F497" s="41"/>
      <c r="G497" s="35"/>
    </row>
    <row r="498" spans="1:7" ht="15.75" customHeight="1">
      <c r="A498" s="35"/>
      <c r="B498" s="35"/>
      <c r="C498" s="35"/>
      <c r="D498" s="35"/>
      <c r="E498" s="35"/>
      <c r="F498" s="41"/>
      <c r="G498" s="35"/>
    </row>
    <row r="499" spans="1:7" ht="15.75" customHeight="1">
      <c r="A499" s="35"/>
      <c r="B499" s="35"/>
      <c r="C499" s="35"/>
      <c r="D499" s="35"/>
      <c r="E499" s="35"/>
      <c r="F499" s="41"/>
      <c r="G499" s="35"/>
    </row>
    <row r="500" spans="1:7" ht="15.75" customHeight="1">
      <c r="A500" s="35"/>
      <c r="B500" s="35"/>
      <c r="C500" s="35"/>
      <c r="D500" s="35"/>
      <c r="E500" s="35"/>
      <c r="F500" s="41"/>
      <c r="G500" s="35"/>
    </row>
    <row r="501" spans="1:7" ht="15.75" customHeight="1">
      <c r="A501" s="35"/>
      <c r="B501" s="35"/>
      <c r="C501" s="35"/>
      <c r="D501" s="35"/>
      <c r="E501" s="35"/>
      <c r="F501" s="41"/>
      <c r="G501" s="35"/>
    </row>
    <row r="502" spans="1:7" ht="15.75" customHeight="1">
      <c r="A502" s="35"/>
      <c r="B502" s="35"/>
      <c r="C502" s="35"/>
      <c r="D502" s="35"/>
      <c r="E502" s="35"/>
      <c r="F502" s="41"/>
      <c r="G502" s="35"/>
    </row>
    <row r="503" spans="1:7" ht="15.75" customHeight="1">
      <c r="A503" s="35"/>
      <c r="B503" s="35"/>
      <c r="C503" s="35"/>
      <c r="D503" s="35"/>
      <c r="E503" s="35"/>
      <c r="F503" s="41"/>
      <c r="G503" s="35"/>
    </row>
    <row r="504" spans="1:7" ht="15.75" customHeight="1">
      <c r="A504" s="35"/>
      <c r="B504" s="35"/>
      <c r="C504" s="35"/>
      <c r="D504" s="35"/>
      <c r="E504" s="35"/>
      <c r="F504" s="41"/>
      <c r="G504" s="35"/>
    </row>
    <row r="505" spans="1:7" ht="15.75" customHeight="1">
      <c r="A505" s="35"/>
      <c r="B505" s="35"/>
      <c r="C505" s="35"/>
      <c r="D505" s="35"/>
      <c r="E505" s="35"/>
      <c r="F505" s="41"/>
      <c r="G505" s="35"/>
    </row>
    <row r="506" spans="1:7" ht="15.75" customHeight="1">
      <c r="A506" s="35"/>
      <c r="B506" s="35"/>
      <c r="C506" s="35"/>
      <c r="D506" s="35"/>
      <c r="E506" s="35"/>
      <c r="F506" s="41"/>
      <c r="G506" s="35"/>
    </row>
    <row r="507" spans="1:7" ht="15.75" customHeight="1">
      <c r="A507" s="35"/>
      <c r="B507" s="35"/>
      <c r="C507" s="35"/>
      <c r="D507" s="35"/>
      <c r="E507" s="35"/>
      <c r="F507" s="41"/>
      <c r="G507" s="35"/>
    </row>
    <row r="508" spans="1:7" ht="15.75" customHeight="1">
      <c r="A508" s="35"/>
      <c r="B508" s="35"/>
      <c r="C508" s="35"/>
      <c r="D508" s="35"/>
      <c r="E508" s="35"/>
      <c r="F508" s="41"/>
      <c r="G508" s="35"/>
    </row>
    <row r="509" spans="1:7" ht="15.75" customHeight="1">
      <c r="A509" s="35"/>
      <c r="B509" s="35"/>
      <c r="C509" s="35"/>
      <c r="D509" s="35"/>
      <c r="E509" s="35"/>
      <c r="F509" s="41"/>
      <c r="G509" s="35"/>
    </row>
    <row r="510" spans="1:7" ht="15.75" customHeight="1">
      <c r="A510" s="35"/>
      <c r="B510" s="35"/>
      <c r="C510" s="35"/>
      <c r="D510" s="35"/>
      <c r="E510" s="35"/>
      <c r="F510" s="41"/>
      <c r="G510" s="35"/>
    </row>
    <row r="511" spans="1:7" ht="15.75" customHeight="1">
      <c r="A511" s="35"/>
      <c r="B511" s="35"/>
      <c r="C511" s="35"/>
      <c r="D511" s="35"/>
      <c r="E511" s="35"/>
      <c r="F511" s="41"/>
      <c r="G511" s="35"/>
    </row>
    <row r="512" spans="1:7" ht="15.75" customHeight="1">
      <c r="A512" s="35"/>
      <c r="B512" s="35"/>
      <c r="C512" s="35"/>
      <c r="D512" s="35"/>
      <c r="E512" s="35"/>
      <c r="F512" s="41"/>
      <c r="G512" s="35"/>
    </row>
    <row r="513" spans="1:7" ht="15.75" customHeight="1">
      <c r="A513" s="35"/>
      <c r="B513" s="35"/>
      <c r="C513" s="35"/>
      <c r="D513" s="35"/>
      <c r="E513" s="35"/>
      <c r="F513" s="41"/>
      <c r="G513" s="35"/>
    </row>
    <row r="514" spans="1:7" ht="15.75" customHeight="1">
      <c r="A514" s="35"/>
      <c r="B514" s="35"/>
      <c r="C514" s="35"/>
      <c r="D514" s="35"/>
      <c r="E514" s="35"/>
      <c r="F514" s="41"/>
      <c r="G514" s="35"/>
    </row>
    <row r="515" spans="1:7" ht="15.75" customHeight="1">
      <c r="A515" s="35"/>
      <c r="B515" s="35"/>
      <c r="C515" s="35"/>
      <c r="D515" s="35"/>
      <c r="E515" s="35"/>
      <c r="F515" s="41"/>
      <c r="G515" s="35"/>
    </row>
    <row r="516" spans="1:7" ht="15.75" customHeight="1">
      <c r="A516" s="35"/>
      <c r="B516" s="35"/>
      <c r="C516" s="35"/>
      <c r="D516" s="35"/>
      <c r="E516" s="35"/>
      <c r="F516" s="41"/>
      <c r="G516" s="35"/>
    </row>
    <row r="517" spans="1:7" ht="15.75" customHeight="1">
      <c r="A517" s="35"/>
      <c r="B517" s="35"/>
      <c r="C517" s="35"/>
      <c r="D517" s="35"/>
      <c r="E517" s="35"/>
      <c r="F517" s="41"/>
      <c r="G517" s="35"/>
    </row>
    <row r="518" spans="1:7" ht="15.75" customHeight="1">
      <c r="A518" s="35"/>
      <c r="B518" s="35"/>
      <c r="C518" s="35"/>
      <c r="D518" s="35"/>
      <c r="E518" s="35"/>
      <c r="F518" s="41"/>
      <c r="G518" s="35"/>
    </row>
    <row r="519" spans="1:7" ht="15.75" customHeight="1">
      <c r="A519" s="35"/>
      <c r="B519" s="35"/>
      <c r="C519" s="35"/>
      <c r="D519" s="35"/>
      <c r="E519" s="35"/>
      <c r="F519" s="41"/>
      <c r="G519" s="35"/>
    </row>
    <row r="520" spans="1:7" ht="15.75" customHeight="1">
      <c r="A520" s="35"/>
      <c r="B520" s="35"/>
      <c r="C520" s="35"/>
      <c r="D520" s="35"/>
      <c r="E520" s="35"/>
      <c r="F520" s="41"/>
      <c r="G520" s="35"/>
    </row>
    <row r="521" spans="1:7" ht="15.75" customHeight="1">
      <c r="A521" s="35"/>
      <c r="B521" s="35"/>
      <c r="C521" s="35"/>
      <c r="D521" s="35"/>
      <c r="E521" s="35"/>
      <c r="F521" s="41"/>
      <c r="G521" s="35"/>
    </row>
    <row r="522" spans="1:7" ht="15.75" customHeight="1">
      <c r="A522" s="35"/>
      <c r="B522" s="35"/>
      <c r="C522" s="35"/>
      <c r="D522" s="35"/>
      <c r="E522" s="35"/>
      <c r="F522" s="41"/>
      <c r="G522" s="35"/>
    </row>
    <row r="523" spans="1:7" ht="15.75" customHeight="1">
      <c r="A523" s="35"/>
      <c r="B523" s="35"/>
      <c r="C523" s="35"/>
      <c r="D523" s="35"/>
      <c r="E523" s="35"/>
      <c r="F523" s="41"/>
      <c r="G523" s="35"/>
    </row>
    <row r="524" spans="1:7" ht="15.75" customHeight="1">
      <c r="A524" s="35"/>
      <c r="B524" s="35"/>
      <c r="C524" s="35"/>
      <c r="D524" s="35"/>
      <c r="E524" s="35"/>
      <c r="F524" s="41"/>
      <c r="G524" s="35"/>
    </row>
    <row r="525" spans="1:7" ht="15.75" customHeight="1">
      <c r="A525" s="35"/>
      <c r="B525" s="35"/>
      <c r="C525" s="35"/>
      <c r="D525" s="35"/>
      <c r="E525" s="35"/>
      <c r="F525" s="41"/>
      <c r="G525" s="35"/>
    </row>
    <row r="526" spans="1:7" ht="15.75" customHeight="1">
      <c r="A526" s="35"/>
      <c r="B526" s="35"/>
      <c r="C526" s="35"/>
      <c r="D526" s="35"/>
      <c r="E526" s="35"/>
      <c r="F526" s="41"/>
      <c r="G526" s="35"/>
    </row>
    <row r="527" spans="1:7" ht="15.75" customHeight="1">
      <c r="A527" s="35"/>
      <c r="B527" s="35"/>
      <c r="C527" s="35"/>
      <c r="D527" s="35"/>
      <c r="E527" s="35"/>
      <c r="F527" s="41"/>
      <c r="G527" s="35"/>
    </row>
    <row r="528" spans="1:7" ht="15.75" customHeight="1">
      <c r="A528" s="35"/>
      <c r="B528" s="35"/>
      <c r="C528" s="35"/>
      <c r="D528" s="35"/>
      <c r="E528" s="35"/>
      <c r="F528" s="41"/>
      <c r="G528" s="35"/>
    </row>
    <row r="529" spans="1:7" ht="15.75" customHeight="1">
      <c r="A529" s="35"/>
      <c r="B529" s="35"/>
      <c r="C529" s="35"/>
      <c r="D529" s="35"/>
      <c r="E529" s="35"/>
      <c r="F529" s="41"/>
      <c r="G529" s="35"/>
    </row>
    <row r="530" spans="1:7" ht="15.75" customHeight="1">
      <c r="A530" s="35"/>
      <c r="B530" s="35"/>
      <c r="C530" s="35"/>
      <c r="D530" s="35"/>
      <c r="E530" s="35"/>
      <c r="F530" s="41"/>
      <c r="G530" s="35"/>
    </row>
    <row r="531" spans="1:7" ht="15.75" customHeight="1">
      <c r="A531" s="35"/>
      <c r="B531" s="35"/>
      <c r="C531" s="35"/>
      <c r="D531" s="35"/>
      <c r="E531" s="35"/>
      <c r="F531" s="41"/>
      <c r="G531" s="35"/>
    </row>
    <row r="532" spans="1:7" ht="15.75" customHeight="1">
      <c r="A532" s="35"/>
      <c r="B532" s="35"/>
      <c r="C532" s="35"/>
      <c r="D532" s="35"/>
      <c r="E532" s="35"/>
      <c r="F532" s="41"/>
      <c r="G532" s="35"/>
    </row>
    <row r="533" spans="1:7" ht="15.75" customHeight="1">
      <c r="A533" s="35"/>
      <c r="B533" s="35"/>
      <c r="C533" s="35"/>
      <c r="D533" s="35"/>
      <c r="E533" s="35"/>
      <c r="F533" s="41"/>
      <c r="G533" s="35"/>
    </row>
    <row r="534" spans="1:7" ht="15.75" customHeight="1">
      <c r="A534" s="35"/>
      <c r="B534" s="35"/>
      <c r="C534" s="35"/>
      <c r="D534" s="35"/>
      <c r="E534" s="35"/>
      <c r="F534" s="41"/>
      <c r="G534" s="35"/>
    </row>
    <row r="535" spans="1:7" ht="15.75" customHeight="1">
      <c r="A535" s="35"/>
      <c r="B535" s="35"/>
      <c r="C535" s="35"/>
      <c r="D535" s="35"/>
      <c r="E535" s="35"/>
      <c r="F535" s="41"/>
      <c r="G535" s="35"/>
    </row>
    <row r="536" spans="1:7" ht="15.75" customHeight="1">
      <c r="A536" s="35"/>
      <c r="B536" s="35"/>
      <c r="C536" s="35"/>
      <c r="D536" s="35"/>
      <c r="E536" s="35"/>
      <c r="F536" s="41"/>
      <c r="G536" s="35"/>
    </row>
    <row r="537" spans="1:7" ht="15.75" customHeight="1">
      <c r="A537" s="35"/>
      <c r="B537" s="35"/>
      <c r="C537" s="35"/>
      <c r="D537" s="35"/>
      <c r="E537" s="35"/>
      <c r="F537" s="41"/>
      <c r="G537" s="35"/>
    </row>
    <row r="538" spans="1:7" ht="15.75" customHeight="1">
      <c r="A538" s="35"/>
      <c r="B538" s="35"/>
      <c r="C538" s="35"/>
      <c r="D538" s="35"/>
      <c r="E538" s="35"/>
      <c r="F538" s="41"/>
      <c r="G538" s="35"/>
    </row>
    <row r="539" spans="1:7" ht="15.75" customHeight="1">
      <c r="A539" s="35"/>
      <c r="B539" s="35"/>
      <c r="C539" s="35"/>
      <c r="D539" s="35"/>
      <c r="E539" s="35"/>
      <c r="F539" s="41"/>
      <c r="G539" s="35"/>
    </row>
    <row r="540" spans="1:7" ht="15.75" customHeight="1">
      <c r="A540" s="35"/>
      <c r="B540" s="35"/>
      <c r="C540" s="35"/>
      <c r="D540" s="35"/>
      <c r="E540" s="35"/>
      <c r="F540" s="41"/>
      <c r="G540" s="35"/>
    </row>
    <row r="541" spans="1:7" ht="15.75" customHeight="1">
      <c r="A541" s="35"/>
      <c r="B541" s="35"/>
      <c r="C541" s="35"/>
      <c r="D541" s="35"/>
      <c r="E541" s="35"/>
      <c r="F541" s="41"/>
      <c r="G541" s="35"/>
    </row>
    <row r="542" spans="1:7" ht="15.75" customHeight="1">
      <c r="A542" s="35"/>
      <c r="B542" s="35"/>
      <c r="C542" s="35"/>
      <c r="D542" s="35"/>
      <c r="E542" s="35"/>
      <c r="F542" s="41"/>
      <c r="G542" s="35"/>
    </row>
    <row r="543" spans="1:7" ht="15.75" customHeight="1">
      <c r="A543" s="35"/>
      <c r="B543" s="35"/>
      <c r="C543" s="35"/>
      <c r="D543" s="35"/>
      <c r="E543" s="35"/>
      <c r="F543" s="41"/>
      <c r="G543" s="35"/>
    </row>
    <row r="544" spans="1:7" ht="15.75" customHeight="1">
      <c r="A544" s="35"/>
      <c r="B544" s="35"/>
      <c r="C544" s="35"/>
      <c r="D544" s="35"/>
      <c r="E544" s="35"/>
      <c r="F544" s="41"/>
      <c r="G544" s="35"/>
    </row>
    <row r="545" spans="1:7" ht="15.75" customHeight="1">
      <c r="A545" s="35"/>
      <c r="B545" s="35"/>
      <c r="C545" s="35"/>
      <c r="D545" s="35"/>
      <c r="E545" s="35"/>
      <c r="F545" s="41"/>
      <c r="G545" s="35"/>
    </row>
    <row r="546" spans="1:7" ht="15.75" customHeight="1">
      <c r="A546" s="35"/>
      <c r="B546" s="35"/>
      <c r="C546" s="35"/>
      <c r="D546" s="35"/>
      <c r="E546" s="35"/>
      <c r="F546" s="41"/>
      <c r="G546" s="35"/>
    </row>
    <row r="547" spans="1:7" ht="15.75" customHeight="1">
      <c r="A547" s="35"/>
      <c r="B547" s="35"/>
      <c r="C547" s="35"/>
      <c r="D547" s="35"/>
      <c r="E547" s="35"/>
      <c r="F547" s="41"/>
      <c r="G547" s="35"/>
    </row>
    <row r="548" spans="1:7" ht="15.75" customHeight="1">
      <c r="A548" s="35"/>
      <c r="B548" s="35"/>
      <c r="C548" s="35"/>
      <c r="D548" s="35"/>
      <c r="E548" s="35"/>
      <c r="F548" s="41"/>
      <c r="G548" s="35"/>
    </row>
    <row r="549" spans="1:7" ht="15.75" customHeight="1">
      <c r="A549" s="35"/>
      <c r="B549" s="35"/>
      <c r="C549" s="35"/>
      <c r="D549" s="35"/>
      <c r="E549" s="35"/>
      <c r="F549" s="41"/>
      <c r="G549" s="35"/>
    </row>
    <row r="550" spans="1:7" ht="15.75" customHeight="1">
      <c r="A550" s="35"/>
      <c r="B550" s="35"/>
      <c r="C550" s="35"/>
      <c r="D550" s="35"/>
      <c r="E550" s="35"/>
      <c r="F550" s="41"/>
      <c r="G550" s="35"/>
    </row>
    <row r="551" spans="1:7" ht="15.75" customHeight="1">
      <c r="A551" s="35"/>
      <c r="B551" s="35"/>
      <c r="C551" s="35"/>
      <c r="D551" s="35"/>
      <c r="E551" s="35"/>
      <c r="F551" s="41"/>
      <c r="G551" s="35"/>
    </row>
    <row r="552" spans="1:7" ht="15.75" customHeight="1">
      <c r="A552" s="35"/>
      <c r="B552" s="35"/>
      <c r="C552" s="35"/>
      <c r="D552" s="35"/>
      <c r="E552" s="35"/>
      <c r="F552" s="41"/>
      <c r="G552" s="35"/>
    </row>
    <row r="553" spans="1:7" ht="15.75" customHeight="1">
      <c r="A553" s="35"/>
      <c r="B553" s="35"/>
      <c r="C553" s="35"/>
      <c r="D553" s="35"/>
      <c r="E553" s="35"/>
      <c r="F553" s="41"/>
      <c r="G553" s="35"/>
    </row>
    <row r="554" spans="1:7" ht="15.75" customHeight="1">
      <c r="A554" s="35"/>
      <c r="B554" s="35"/>
      <c r="C554" s="35"/>
      <c r="D554" s="35"/>
      <c r="E554" s="35"/>
      <c r="F554" s="41"/>
      <c r="G554" s="35"/>
    </row>
    <row r="555" spans="1:7" ht="15.75" customHeight="1">
      <c r="A555" s="35"/>
      <c r="B555" s="35"/>
      <c r="C555" s="35"/>
      <c r="D555" s="35"/>
      <c r="E555" s="35"/>
      <c r="F555" s="41"/>
      <c r="G555" s="35"/>
    </row>
    <row r="556" spans="1:7" ht="15.75" customHeight="1">
      <c r="A556" s="35"/>
      <c r="B556" s="35"/>
      <c r="C556" s="35"/>
      <c r="D556" s="35"/>
      <c r="E556" s="35"/>
      <c r="F556" s="41"/>
      <c r="G556" s="35"/>
    </row>
    <row r="557" spans="1:7" ht="15.75" customHeight="1">
      <c r="A557" s="35"/>
      <c r="B557" s="35"/>
      <c r="C557" s="35"/>
      <c r="D557" s="35"/>
      <c r="E557" s="35"/>
      <c r="F557" s="41"/>
      <c r="G557" s="35"/>
    </row>
    <row r="558" spans="1:7" ht="15.75" customHeight="1">
      <c r="A558" s="35"/>
      <c r="B558" s="35"/>
      <c r="C558" s="35"/>
      <c r="D558" s="35"/>
      <c r="E558" s="35"/>
      <c r="F558" s="41"/>
      <c r="G558" s="35"/>
    </row>
    <row r="559" spans="1:7" ht="15.75" customHeight="1">
      <c r="A559" s="35"/>
      <c r="B559" s="35"/>
      <c r="C559" s="35"/>
      <c r="D559" s="35"/>
      <c r="E559" s="35"/>
      <c r="F559" s="41"/>
      <c r="G559" s="35"/>
    </row>
    <row r="560" spans="1:7" ht="15.75" customHeight="1">
      <c r="A560" s="35"/>
      <c r="B560" s="35"/>
      <c r="C560" s="35"/>
      <c r="D560" s="35"/>
      <c r="E560" s="35"/>
      <c r="F560" s="41"/>
      <c r="G560" s="35"/>
    </row>
    <row r="561" spans="1:7" ht="15.75" customHeight="1">
      <c r="A561" s="35"/>
      <c r="B561" s="35"/>
      <c r="C561" s="35"/>
      <c r="D561" s="35"/>
      <c r="E561" s="35"/>
      <c r="F561" s="41"/>
      <c r="G561" s="35"/>
    </row>
    <row r="562" spans="1:7" ht="15.75" customHeight="1">
      <c r="A562" s="35"/>
      <c r="B562" s="35"/>
      <c r="C562" s="35"/>
      <c r="D562" s="35"/>
      <c r="E562" s="35"/>
      <c r="F562" s="41"/>
      <c r="G562" s="35"/>
    </row>
    <row r="563" spans="1:7" ht="15.75" customHeight="1">
      <c r="A563" s="35"/>
      <c r="B563" s="35"/>
      <c r="C563" s="35"/>
      <c r="D563" s="35"/>
      <c r="E563" s="35"/>
      <c r="F563" s="41"/>
      <c r="G563" s="35"/>
    </row>
    <row r="564" spans="1:7" ht="15.75" customHeight="1">
      <c r="A564" s="35"/>
      <c r="B564" s="35"/>
      <c r="C564" s="35"/>
      <c r="D564" s="35"/>
      <c r="E564" s="35"/>
      <c r="F564" s="41"/>
      <c r="G564" s="35"/>
    </row>
    <row r="565" spans="1:7" ht="15.75" customHeight="1">
      <c r="A565" s="35"/>
      <c r="B565" s="35"/>
      <c r="C565" s="35"/>
      <c r="D565" s="35"/>
      <c r="E565" s="35"/>
      <c r="F565" s="41"/>
      <c r="G565" s="35"/>
    </row>
    <row r="566" spans="1:7" ht="15.75" customHeight="1">
      <c r="A566" s="35"/>
      <c r="B566" s="35"/>
      <c r="C566" s="35"/>
      <c r="D566" s="35"/>
      <c r="E566" s="35"/>
      <c r="F566" s="41"/>
      <c r="G566" s="35"/>
    </row>
    <row r="567" spans="1:7" ht="15.75" customHeight="1">
      <c r="A567" s="35"/>
      <c r="B567" s="35"/>
      <c r="C567" s="35"/>
      <c r="D567" s="35"/>
      <c r="E567" s="35"/>
      <c r="F567" s="41"/>
      <c r="G567" s="35"/>
    </row>
    <row r="568" spans="1:7" ht="15.75" customHeight="1">
      <c r="A568" s="35"/>
      <c r="B568" s="35"/>
      <c r="C568" s="35"/>
      <c r="D568" s="35"/>
      <c r="E568" s="35"/>
      <c r="F568" s="41"/>
      <c r="G568" s="35"/>
    </row>
    <row r="569" spans="1:7" ht="15.75" customHeight="1">
      <c r="A569" s="35"/>
      <c r="B569" s="35"/>
      <c r="C569" s="35"/>
      <c r="D569" s="35"/>
      <c r="E569" s="35"/>
      <c r="F569" s="41"/>
      <c r="G569" s="35"/>
    </row>
    <row r="570" spans="1:7" ht="15.75" customHeight="1">
      <c r="A570" s="35"/>
      <c r="B570" s="35"/>
      <c r="C570" s="35"/>
      <c r="D570" s="35"/>
      <c r="E570" s="35"/>
      <c r="F570" s="41"/>
      <c r="G570" s="35"/>
    </row>
    <row r="571" spans="1:7" ht="15.75" customHeight="1">
      <c r="A571" s="35"/>
      <c r="B571" s="35"/>
      <c r="C571" s="35"/>
      <c r="D571" s="35"/>
      <c r="E571" s="35"/>
      <c r="F571" s="41"/>
      <c r="G571" s="35"/>
    </row>
    <row r="572" spans="1:7" ht="15.75" customHeight="1">
      <c r="A572" s="35"/>
      <c r="B572" s="35"/>
      <c r="C572" s="35"/>
      <c r="D572" s="35"/>
      <c r="E572" s="35"/>
      <c r="F572" s="41"/>
      <c r="G572" s="35"/>
    </row>
    <row r="573" spans="1:7" ht="15.75" customHeight="1">
      <c r="A573" s="35"/>
      <c r="B573" s="35"/>
      <c r="C573" s="35"/>
      <c r="D573" s="35"/>
      <c r="E573" s="35"/>
      <c r="F573" s="41"/>
      <c r="G573" s="35"/>
    </row>
    <row r="574" spans="1:7" ht="15.75" customHeight="1">
      <c r="A574" s="35"/>
      <c r="B574" s="35"/>
      <c r="C574" s="35"/>
      <c r="D574" s="35"/>
      <c r="E574" s="35"/>
      <c r="F574" s="41"/>
      <c r="G574" s="35"/>
    </row>
    <row r="575" spans="1:7" ht="15.75" customHeight="1">
      <c r="A575" s="35"/>
      <c r="B575" s="35"/>
      <c r="C575" s="35"/>
      <c r="D575" s="35"/>
      <c r="E575" s="35"/>
      <c r="F575" s="41"/>
      <c r="G575" s="35"/>
    </row>
    <row r="576" spans="1:7" ht="15.75" customHeight="1">
      <c r="A576" s="35"/>
      <c r="B576" s="35"/>
      <c r="C576" s="35"/>
      <c r="D576" s="35"/>
      <c r="E576" s="35"/>
      <c r="F576" s="41"/>
      <c r="G576" s="35"/>
    </row>
    <row r="577" spans="1:7" ht="15.75" customHeight="1">
      <c r="A577" s="35"/>
      <c r="B577" s="35"/>
      <c r="C577" s="35"/>
      <c r="D577" s="35"/>
      <c r="E577" s="35"/>
      <c r="F577" s="41"/>
      <c r="G577" s="35"/>
    </row>
    <row r="578" spans="1:7" ht="15.75" customHeight="1">
      <c r="A578" s="35"/>
      <c r="B578" s="35"/>
      <c r="C578" s="35"/>
      <c r="D578" s="35"/>
      <c r="E578" s="35"/>
      <c r="F578" s="41"/>
      <c r="G578" s="35"/>
    </row>
    <row r="579" spans="1:7" ht="15.75" customHeight="1">
      <c r="A579" s="35"/>
      <c r="B579" s="35"/>
      <c r="C579" s="35"/>
      <c r="D579" s="35"/>
      <c r="E579" s="35"/>
      <c r="F579" s="41"/>
      <c r="G579" s="35"/>
    </row>
    <row r="580" spans="1:7" ht="15.75" customHeight="1">
      <c r="A580" s="35"/>
      <c r="B580" s="35"/>
      <c r="C580" s="35"/>
      <c r="D580" s="35"/>
      <c r="E580" s="35"/>
      <c r="F580" s="41"/>
      <c r="G580" s="35"/>
    </row>
    <row r="581" spans="1:7" ht="15.75" customHeight="1">
      <c r="A581" s="35"/>
      <c r="B581" s="35"/>
      <c r="C581" s="35"/>
      <c r="D581" s="35"/>
      <c r="E581" s="35"/>
      <c r="F581" s="41"/>
      <c r="G581" s="35"/>
    </row>
    <row r="582" spans="1:7" ht="15.75" customHeight="1">
      <c r="A582" s="35"/>
      <c r="B582" s="35"/>
      <c r="C582" s="35"/>
      <c r="D582" s="35"/>
      <c r="E582" s="35"/>
      <c r="F582" s="41"/>
      <c r="G582" s="35"/>
    </row>
    <row r="583" spans="1:7" ht="15.75" customHeight="1">
      <c r="A583" s="35"/>
      <c r="B583" s="35"/>
      <c r="C583" s="35"/>
      <c r="D583" s="35"/>
      <c r="E583" s="35"/>
      <c r="F583" s="41"/>
      <c r="G583" s="35"/>
    </row>
    <row r="584" spans="1:7" ht="15.75" customHeight="1">
      <c r="A584" s="35"/>
      <c r="B584" s="35"/>
      <c r="C584" s="35"/>
      <c r="D584" s="35"/>
      <c r="E584" s="35"/>
      <c r="F584" s="41"/>
      <c r="G584" s="35"/>
    </row>
    <row r="585" spans="1:7" ht="15.75" customHeight="1">
      <c r="A585" s="35"/>
      <c r="B585" s="35"/>
      <c r="C585" s="35"/>
      <c r="D585" s="35"/>
      <c r="E585" s="35"/>
      <c r="F585" s="41"/>
      <c r="G585" s="35"/>
    </row>
    <row r="586" spans="1:7" ht="15.75" customHeight="1">
      <c r="A586" s="35"/>
      <c r="B586" s="35"/>
      <c r="C586" s="35"/>
      <c r="D586" s="35"/>
      <c r="E586" s="35"/>
      <c r="F586" s="41"/>
      <c r="G586" s="35"/>
    </row>
    <row r="587" spans="1:7" ht="15.75" customHeight="1">
      <c r="A587" s="35"/>
      <c r="B587" s="35"/>
      <c r="C587" s="35"/>
      <c r="D587" s="35"/>
      <c r="E587" s="35"/>
      <c r="F587" s="41"/>
      <c r="G587" s="35"/>
    </row>
    <row r="588" spans="1:7" ht="15.75" customHeight="1">
      <c r="A588" s="35"/>
      <c r="B588" s="35"/>
      <c r="C588" s="35"/>
      <c r="D588" s="35"/>
      <c r="E588" s="35"/>
      <c r="F588" s="41"/>
      <c r="G588" s="35"/>
    </row>
    <row r="589" spans="1:7" ht="15.75" customHeight="1">
      <c r="A589" s="35"/>
      <c r="B589" s="35"/>
      <c r="C589" s="35"/>
      <c r="D589" s="35"/>
      <c r="E589" s="35"/>
      <c r="F589" s="41"/>
      <c r="G589" s="35"/>
    </row>
    <row r="590" spans="1:7" ht="15.75" customHeight="1">
      <c r="A590" s="35"/>
      <c r="B590" s="35"/>
      <c r="C590" s="35"/>
      <c r="D590" s="35"/>
      <c r="E590" s="35"/>
      <c r="F590" s="41"/>
      <c r="G590" s="35"/>
    </row>
    <row r="591" spans="1:7" ht="15.75" customHeight="1">
      <c r="A591" s="35"/>
      <c r="B591" s="35"/>
      <c r="C591" s="35"/>
      <c r="D591" s="35"/>
      <c r="E591" s="35"/>
      <c r="F591" s="41"/>
      <c r="G591" s="35"/>
    </row>
    <row r="592" spans="1:7" ht="15.75" customHeight="1">
      <c r="A592" s="35"/>
      <c r="B592" s="35"/>
      <c r="C592" s="35"/>
      <c r="D592" s="35"/>
      <c r="E592" s="35"/>
      <c r="F592" s="41"/>
      <c r="G592" s="35"/>
    </row>
    <row r="593" spans="1:7" ht="15.75" customHeight="1">
      <c r="A593" s="35"/>
      <c r="B593" s="35"/>
      <c r="C593" s="35"/>
      <c r="D593" s="35"/>
      <c r="E593" s="35"/>
      <c r="F593" s="41"/>
      <c r="G593" s="35"/>
    </row>
    <row r="594" spans="1:7" ht="15.75" customHeight="1">
      <c r="A594" s="35"/>
      <c r="B594" s="35"/>
      <c r="C594" s="35"/>
      <c r="D594" s="35"/>
      <c r="E594" s="35"/>
      <c r="F594" s="41"/>
      <c r="G594" s="35"/>
    </row>
    <row r="595" spans="1:7" ht="15.75" customHeight="1">
      <c r="A595" s="35"/>
      <c r="B595" s="35"/>
      <c r="C595" s="35"/>
      <c r="D595" s="35"/>
      <c r="E595" s="35"/>
      <c r="F595" s="41"/>
      <c r="G595" s="35"/>
    </row>
    <row r="596" spans="1:7" ht="15.75" customHeight="1">
      <c r="A596" s="35"/>
      <c r="B596" s="35"/>
      <c r="C596" s="35"/>
      <c r="D596" s="35"/>
      <c r="E596" s="35"/>
      <c r="F596" s="41"/>
      <c r="G596" s="35"/>
    </row>
    <row r="597" spans="1:7" ht="15.75" customHeight="1">
      <c r="A597" s="35"/>
      <c r="B597" s="35"/>
      <c r="C597" s="35"/>
      <c r="D597" s="35"/>
      <c r="E597" s="35"/>
      <c r="F597" s="41"/>
      <c r="G597" s="35"/>
    </row>
    <row r="598" spans="1:7" ht="15.75" customHeight="1">
      <c r="A598" s="35"/>
      <c r="B598" s="35"/>
      <c r="C598" s="35"/>
      <c r="D598" s="35"/>
      <c r="E598" s="35"/>
      <c r="F598" s="41"/>
      <c r="G598" s="35"/>
    </row>
    <row r="599" spans="1:7" ht="15.75" customHeight="1">
      <c r="A599" s="35"/>
      <c r="B599" s="35"/>
      <c r="C599" s="35"/>
      <c r="D599" s="35"/>
      <c r="E599" s="35"/>
      <c r="F599" s="41"/>
      <c r="G599" s="35"/>
    </row>
    <row r="600" spans="1:7" ht="15.75" customHeight="1">
      <c r="A600" s="35"/>
      <c r="B600" s="35"/>
      <c r="C600" s="35"/>
      <c r="D600" s="35"/>
      <c r="E600" s="35"/>
      <c r="F600" s="41"/>
      <c r="G600" s="35"/>
    </row>
    <row r="601" spans="1:7" ht="15.75" customHeight="1">
      <c r="A601" s="35"/>
      <c r="B601" s="35"/>
      <c r="C601" s="35"/>
      <c r="D601" s="35"/>
      <c r="E601" s="35"/>
      <c r="F601" s="41"/>
      <c r="G601" s="35"/>
    </row>
    <row r="602" spans="1:7" ht="15.75" customHeight="1">
      <c r="A602" s="35"/>
      <c r="B602" s="35"/>
      <c r="C602" s="35"/>
      <c r="D602" s="35"/>
      <c r="E602" s="35"/>
      <c r="F602" s="41"/>
      <c r="G602" s="35"/>
    </row>
    <row r="603" spans="1:7" ht="15.75" customHeight="1">
      <c r="A603" s="35"/>
      <c r="B603" s="35"/>
      <c r="C603" s="35"/>
      <c r="D603" s="35"/>
      <c r="E603" s="35"/>
      <c r="F603" s="41"/>
      <c r="G603" s="35"/>
    </row>
    <row r="604" spans="1:7" ht="15.75" customHeight="1">
      <c r="A604" s="35"/>
      <c r="B604" s="35"/>
      <c r="C604" s="35"/>
      <c r="D604" s="35"/>
      <c r="E604" s="35"/>
      <c r="F604" s="41"/>
      <c r="G604" s="35"/>
    </row>
    <row r="605" spans="1:7" ht="15.75" customHeight="1">
      <c r="A605" s="35"/>
      <c r="B605" s="35"/>
      <c r="C605" s="35"/>
      <c r="D605" s="35"/>
      <c r="E605" s="35"/>
      <c r="F605" s="41"/>
      <c r="G605" s="35"/>
    </row>
    <row r="606" spans="1:7" ht="15.75" customHeight="1">
      <c r="A606" s="35"/>
      <c r="B606" s="35"/>
      <c r="C606" s="35"/>
      <c r="D606" s="35"/>
      <c r="E606" s="35"/>
      <c r="F606" s="41"/>
      <c r="G606" s="35"/>
    </row>
    <row r="607" spans="1:7" ht="15.75" customHeight="1">
      <c r="A607" s="35"/>
      <c r="B607" s="35"/>
      <c r="C607" s="35"/>
      <c r="D607" s="35"/>
      <c r="E607" s="35"/>
      <c r="F607" s="41"/>
      <c r="G607" s="35"/>
    </row>
    <row r="608" spans="1:7" ht="15.75" customHeight="1">
      <c r="A608" s="35"/>
      <c r="B608" s="35"/>
      <c r="C608" s="35"/>
      <c r="D608" s="35"/>
      <c r="E608" s="35"/>
      <c r="F608" s="41"/>
      <c r="G608" s="35"/>
    </row>
    <row r="609" spans="1:7" ht="15.75" customHeight="1">
      <c r="A609" s="35"/>
      <c r="B609" s="35"/>
      <c r="C609" s="35"/>
      <c r="D609" s="35"/>
      <c r="E609" s="35"/>
      <c r="F609" s="41"/>
      <c r="G609" s="35"/>
    </row>
    <row r="610" spans="1:7" ht="15.75" customHeight="1">
      <c r="A610" s="35"/>
      <c r="B610" s="35"/>
      <c r="C610" s="35"/>
      <c r="D610" s="35"/>
      <c r="E610" s="35"/>
      <c r="F610" s="41"/>
      <c r="G610" s="35"/>
    </row>
    <row r="611" spans="1:7" ht="15.75" customHeight="1">
      <c r="A611" s="35"/>
      <c r="B611" s="35"/>
      <c r="C611" s="35"/>
      <c r="D611" s="35"/>
      <c r="E611" s="35"/>
      <c r="F611" s="41"/>
      <c r="G611" s="35"/>
    </row>
    <row r="612" spans="1:7" ht="15.75" customHeight="1">
      <c r="A612" s="35"/>
      <c r="B612" s="35"/>
      <c r="C612" s="35"/>
      <c r="D612" s="35"/>
      <c r="E612" s="35"/>
      <c r="F612" s="41"/>
      <c r="G612" s="35"/>
    </row>
    <row r="613" spans="1:7" ht="15.75" customHeight="1">
      <c r="A613" s="35"/>
      <c r="B613" s="35"/>
      <c r="C613" s="35"/>
      <c r="D613" s="35"/>
      <c r="E613" s="35"/>
      <c r="F613" s="41"/>
      <c r="G613" s="35"/>
    </row>
    <row r="614" spans="1:7" ht="15.75" customHeight="1">
      <c r="A614" s="35"/>
      <c r="B614" s="35"/>
      <c r="C614" s="35"/>
      <c r="D614" s="35"/>
      <c r="E614" s="35"/>
      <c r="F614" s="41"/>
      <c r="G614" s="35"/>
    </row>
    <row r="615" spans="1:7" ht="15.75" customHeight="1">
      <c r="A615" s="35"/>
      <c r="B615" s="35"/>
      <c r="C615" s="35"/>
      <c r="D615" s="35"/>
      <c r="E615" s="35"/>
      <c r="F615" s="41"/>
      <c r="G615" s="35"/>
    </row>
    <row r="616" spans="1:7" ht="15.75" customHeight="1">
      <c r="A616" s="35"/>
      <c r="B616" s="35"/>
      <c r="C616" s="35"/>
      <c r="D616" s="35"/>
      <c r="E616" s="35"/>
      <c r="F616" s="41"/>
      <c r="G616" s="35"/>
    </row>
    <row r="617" spans="1:7" ht="15.75" customHeight="1">
      <c r="A617" s="35"/>
      <c r="B617" s="35"/>
      <c r="C617" s="35"/>
      <c r="D617" s="35"/>
      <c r="E617" s="35"/>
      <c r="F617" s="41"/>
      <c r="G617" s="35"/>
    </row>
    <row r="618" spans="1:7" ht="15.75" customHeight="1">
      <c r="A618" s="35"/>
      <c r="B618" s="35"/>
      <c r="C618" s="35"/>
      <c r="D618" s="35"/>
      <c r="E618" s="35"/>
      <c r="F618" s="41"/>
      <c r="G618" s="35"/>
    </row>
    <row r="619" spans="1:7" ht="15.75" customHeight="1">
      <c r="A619" s="35"/>
      <c r="B619" s="35"/>
      <c r="C619" s="35"/>
      <c r="D619" s="35"/>
      <c r="E619" s="35"/>
      <c r="F619" s="41"/>
      <c r="G619" s="35"/>
    </row>
    <row r="620" spans="1:7" ht="15.75" customHeight="1">
      <c r="A620" s="35"/>
      <c r="B620" s="35"/>
      <c r="C620" s="35"/>
      <c r="D620" s="35"/>
      <c r="E620" s="35"/>
      <c r="F620" s="41"/>
      <c r="G620" s="35"/>
    </row>
    <row r="621" spans="1:7" ht="15.75" customHeight="1">
      <c r="A621" s="35"/>
      <c r="B621" s="35"/>
      <c r="C621" s="35"/>
      <c r="D621" s="35"/>
      <c r="E621" s="35"/>
      <c r="F621" s="41"/>
      <c r="G621" s="35"/>
    </row>
    <row r="622" spans="1:7" ht="15.75" customHeight="1">
      <c r="A622" s="35"/>
      <c r="B622" s="35"/>
      <c r="C622" s="35"/>
      <c r="D622" s="35"/>
      <c r="E622" s="35"/>
      <c r="F622" s="41"/>
      <c r="G622" s="35"/>
    </row>
    <row r="623" spans="1:7" ht="15.75" customHeight="1">
      <c r="A623" s="35"/>
      <c r="B623" s="35"/>
      <c r="C623" s="35"/>
      <c r="D623" s="35"/>
      <c r="E623" s="35"/>
      <c r="F623" s="41"/>
      <c r="G623" s="35"/>
    </row>
    <row r="624" spans="1:7" ht="15.75" customHeight="1">
      <c r="A624" s="35"/>
      <c r="B624" s="35"/>
      <c r="C624" s="35"/>
      <c r="D624" s="35"/>
      <c r="E624" s="35"/>
      <c r="F624" s="41"/>
      <c r="G624" s="35"/>
    </row>
    <row r="625" spans="1:7" ht="15.75" customHeight="1">
      <c r="A625" s="35"/>
      <c r="B625" s="35"/>
      <c r="C625" s="35"/>
      <c r="D625" s="35"/>
      <c r="E625" s="35"/>
      <c r="F625" s="41"/>
      <c r="G625" s="35"/>
    </row>
    <row r="626" spans="1:7" ht="15.75" customHeight="1">
      <c r="A626" s="35"/>
      <c r="B626" s="35"/>
      <c r="C626" s="35"/>
      <c r="D626" s="35"/>
      <c r="E626" s="35"/>
      <c r="F626" s="41"/>
      <c r="G626" s="35"/>
    </row>
    <row r="627" spans="1:7" ht="15.75" customHeight="1">
      <c r="A627" s="35"/>
      <c r="B627" s="35"/>
      <c r="C627" s="35"/>
      <c r="D627" s="35"/>
      <c r="E627" s="35"/>
      <c r="F627" s="41"/>
      <c r="G627" s="35"/>
    </row>
    <row r="628" spans="1:7" ht="15.75" customHeight="1">
      <c r="A628" s="35"/>
      <c r="B628" s="35"/>
      <c r="C628" s="35"/>
      <c r="D628" s="35"/>
      <c r="E628" s="35"/>
      <c r="F628" s="41"/>
      <c r="G628" s="35"/>
    </row>
    <row r="629" spans="1:7" ht="15.75" customHeight="1">
      <c r="A629" s="35"/>
      <c r="B629" s="35"/>
      <c r="C629" s="35"/>
      <c r="D629" s="35"/>
      <c r="E629" s="35"/>
      <c r="F629" s="41"/>
      <c r="G629" s="35"/>
    </row>
    <row r="630" spans="1:7" ht="15.75" customHeight="1">
      <c r="A630" s="35"/>
      <c r="B630" s="35"/>
      <c r="C630" s="35"/>
      <c r="D630" s="35"/>
      <c r="E630" s="35"/>
      <c r="F630" s="41"/>
      <c r="G630" s="35"/>
    </row>
    <row r="631" spans="1:7" ht="15.75" customHeight="1">
      <c r="A631" s="35"/>
      <c r="B631" s="35"/>
      <c r="C631" s="35"/>
      <c r="D631" s="35"/>
      <c r="E631" s="35"/>
      <c r="F631" s="41"/>
      <c r="G631" s="35"/>
    </row>
    <row r="632" spans="1:7" ht="15.75" customHeight="1">
      <c r="A632" s="35"/>
      <c r="B632" s="35"/>
      <c r="C632" s="35"/>
      <c r="D632" s="35"/>
      <c r="E632" s="35"/>
      <c r="F632" s="41"/>
      <c r="G632" s="35"/>
    </row>
    <row r="633" spans="1:7" ht="15.75" customHeight="1">
      <c r="A633" s="35"/>
      <c r="B633" s="35"/>
      <c r="C633" s="35"/>
      <c r="D633" s="35"/>
      <c r="E633" s="35"/>
      <c r="F633" s="41"/>
      <c r="G633" s="35"/>
    </row>
    <row r="634" spans="1:7" ht="15.75" customHeight="1">
      <c r="A634" s="35"/>
      <c r="B634" s="35"/>
      <c r="C634" s="35"/>
      <c r="D634" s="35"/>
      <c r="E634" s="35"/>
      <c r="F634" s="41"/>
      <c r="G634" s="35"/>
    </row>
    <row r="635" spans="1:7" ht="15.75" customHeight="1">
      <c r="A635" s="35"/>
      <c r="B635" s="35"/>
      <c r="C635" s="35"/>
      <c r="D635" s="35"/>
      <c r="E635" s="35"/>
      <c r="F635" s="41"/>
      <c r="G635" s="35"/>
    </row>
    <row r="636" spans="1:7" ht="15.75" customHeight="1">
      <c r="A636" s="35"/>
      <c r="B636" s="35"/>
      <c r="C636" s="35"/>
      <c r="D636" s="35"/>
      <c r="E636" s="35"/>
      <c r="F636" s="41"/>
      <c r="G636" s="35"/>
    </row>
    <row r="637" spans="1:7" ht="15.75" customHeight="1">
      <c r="A637" s="35"/>
      <c r="B637" s="35"/>
      <c r="C637" s="35"/>
      <c r="D637" s="35"/>
      <c r="E637" s="35"/>
      <c r="F637" s="41"/>
      <c r="G637" s="35"/>
    </row>
    <row r="638" spans="1:7" ht="15.75" customHeight="1">
      <c r="A638" s="35"/>
      <c r="B638" s="35"/>
      <c r="C638" s="35"/>
      <c r="D638" s="35"/>
      <c r="E638" s="35"/>
      <c r="F638" s="41"/>
      <c r="G638" s="35"/>
    </row>
    <row r="639" spans="1:7" ht="15.75" customHeight="1">
      <c r="A639" s="35"/>
      <c r="B639" s="35"/>
      <c r="C639" s="35"/>
      <c r="D639" s="35"/>
      <c r="E639" s="35"/>
      <c r="F639" s="41"/>
      <c r="G639" s="35"/>
    </row>
    <row r="640" spans="1:7" ht="15.75" customHeight="1">
      <c r="A640" s="35"/>
      <c r="B640" s="35"/>
      <c r="C640" s="35"/>
      <c r="D640" s="35"/>
      <c r="E640" s="35"/>
      <c r="F640" s="41"/>
      <c r="G640" s="35"/>
    </row>
    <row r="641" spans="1:7" ht="15.75" customHeight="1">
      <c r="A641" s="35"/>
      <c r="B641" s="35"/>
      <c r="C641" s="35"/>
      <c r="D641" s="35"/>
      <c r="E641" s="35"/>
      <c r="F641" s="41"/>
      <c r="G641" s="35"/>
    </row>
    <row r="642" spans="1:7" ht="15.75" customHeight="1">
      <c r="A642" s="35"/>
      <c r="B642" s="35"/>
      <c r="C642" s="35"/>
      <c r="D642" s="35"/>
      <c r="E642" s="35"/>
      <c r="F642" s="41"/>
      <c r="G642" s="35"/>
    </row>
    <row r="643" spans="1:7" ht="15.75" customHeight="1">
      <c r="A643" s="35"/>
      <c r="B643" s="35"/>
      <c r="C643" s="35"/>
      <c r="D643" s="35"/>
      <c r="E643" s="35"/>
      <c r="F643" s="41"/>
      <c r="G643" s="35"/>
    </row>
    <row r="644" spans="1:7" ht="15.75" customHeight="1">
      <c r="A644" s="35"/>
      <c r="B644" s="35"/>
      <c r="C644" s="35"/>
      <c r="D644" s="35"/>
      <c r="E644" s="35"/>
      <c r="F644" s="41"/>
      <c r="G644" s="35"/>
    </row>
    <row r="645" spans="1:7" ht="15.75" customHeight="1">
      <c r="A645" s="35"/>
      <c r="B645" s="35"/>
      <c r="C645" s="35"/>
      <c r="D645" s="35"/>
      <c r="E645" s="35"/>
      <c r="F645" s="41"/>
      <c r="G645" s="35"/>
    </row>
    <row r="646" spans="1:7" ht="15.75" customHeight="1">
      <c r="A646" s="35"/>
      <c r="B646" s="35"/>
      <c r="C646" s="35"/>
      <c r="D646" s="35"/>
      <c r="E646" s="35"/>
      <c r="F646" s="41"/>
      <c r="G646" s="35"/>
    </row>
    <row r="647" spans="1:7" ht="15.75" customHeight="1">
      <c r="A647" s="35"/>
      <c r="B647" s="35"/>
      <c r="C647" s="35"/>
      <c r="D647" s="35"/>
      <c r="E647" s="35"/>
      <c r="F647" s="41"/>
      <c r="G647" s="35"/>
    </row>
    <row r="648" spans="1:7" ht="15.75" customHeight="1">
      <c r="A648" s="35"/>
      <c r="B648" s="35"/>
      <c r="C648" s="35"/>
      <c r="D648" s="35"/>
      <c r="E648" s="35"/>
      <c r="F648" s="41"/>
      <c r="G648" s="35"/>
    </row>
    <row r="649" spans="1:7" ht="15.75" customHeight="1">
      <c r="A649" s="35"/>
      <c r="B649" s="35"/>
      <c r="C649" s="35"/>
      <c r="D649" s="35"/>
      <c r="E649" s="35"/>
      <c r="F649" s="41"/>
      <c r="G649" s="35"/>
    </row>
    <row r="650" spans="1:7" ht="15.75" customHeight="1">
      <c r="A650" s="35"/>
      <c r="B650" s="35"/>
      <c r="C650" s="35"/>
      <c r="D650" s="35"/>
      <c r="E650" s="35"/>
      <c r="F650" s="41"/>
      <c r="G650" s="35"/>
    </row>
    <row r="651" spans="1:7" ht="15.75" customHeight="1">
      <c r="A651" s="35"/>
      <c r="B651" s="35"/>
      <c r="C651" s="35"/>
      <c r="D651" s="35"/>
      <c r="E651" s="35"/>
      <c r="F651" s="41"/>
      <c r="G651" s="35"/>
    </row>
    <row r="652" spans="1:7" ht="15.75" customHeight="1">
      <c r="A652" s="35"/>
      <c r="B652" s="35"/>
      <c r="C652" s="35"/>
      <c r="D652" s="35"/>
      <c r="E652" s="35"/>
      <c r="F652" s="41"/>
      <c r="G652" s="35"/>
    </row>
    <row r="653" spans="1:7" ht="15.75" customHeight="1">
      <c r="A653" s="35"/>
      <c r="B653" s="35"/>
      <c r="C653" s="35"/>
      <c r="D653" s="35"/>
      <c r="E653" s="35"/>
      <c r="F653" s="41"/>
      <c r="G653" s="35"/>
    </row>
    <row r="654" spans="1:7" ht="15.75" customHeight="1">
      <c r="A654" s="35"/>
      <c r="B654" s="35"/>
      <c r="C654" s="35"/>
      <c r="D654" s="35"/>
      <c r="E654" s="35"/>
      <c r="F654" s="41"/>
      <c r="G654" s="35"/>
    </row>
    <row r="655" spans="1:7" ht="15.75" customHeight="1">
      <c r="A655" s="35"/>
      <c r="B655" s="35"/>
      <c r="C655" s="35"/>
      <c r="D655" s="35"/>
      <c r="E655" s="35"/>
      <c r="F655" s="41"/>
      <c r="G655" s="35"/>
    </row>
    <row r="656" spans="1:7" ht="15.75" customHeight="1">
      <c r="A656" s="35"/>
      <c r="B656" s="35"/>
      <c r="C656" s="35"/>
      <c r="D656" s="35"/>
      <c r="E656" s="35"/>
      <c r="F656" s="41"/>
      <c r="G656" s="35"/>
    </row>
    <row r="657" spans="1:7" ht="15.75" customHeight="1">
      <c r="A657" s="35"/>
      <c r="B657" s="35"/>
      <c r="C657" s="35"/>
      <c r="D657" s="35"/>
      <c r="E657" s="35"/>
      <c r="F657" s="41"/>
      <c r="G657" s="35"/>
    </row>
    <row r="658" spans="1:7" ht="15.75" customHeight="1">
      <c r="A658" s="35"/>
      <c r="B658" s="35"/>
      <c r="C658" s="35"/>
      <c r="D658" s="35"/>
      <c r="E658" s="35"/>
      <c r="F658" s="41"/>
      <c r="G658" s="35"/>
    </row>
    <row r="659" spans="1:7" ht="15.75" customHeight="1">
      <c r="A659" s="35"/>
      <c r="B659" s="35"/>
      <c r="C659" s="35"/>
      <c r="D659" s="35"/>
      <c r="E659" s="35"/>
      <c r="F659" s="41"/>
      <c r="G659" s="35"/>
    </row>
    <row r="660" spans="1:7" ht="15.75" customHeight="1">
      <c r="A660" s="35"/>
      <c r="B660" s="35"/>
      <c r="C660" s="35"/>
      <c r="D660" s="35"/>
      <c r="E660" s="35"/>
      <c r="F660" s="41"/>
      <c r="G660" s="35"/>
    </row>
    <row r="661" spans="1:7" ht="15.75" customHeight="1">
      <c r="A661" s="35"/>
      <c r="B661" s="35"/>
      <c r="C661" s="35"/>
      <c r="D661" s="35"/>
      <c r="E661" s="35"/>
      <c r="F661" s="41"/>
      <c r="G661" s="35"/>
    </row>
    <row r="662" spans="1:7" ht="15.75" customHeight="1">
      <c r="A662" s="35"/>
      <c r="B662" s="35"/>
      <c r="C662" s="35"/>
      <c r="D662" s="35"/>
      <c r="E662" s="35"/>
      <c r="F662" s="41"/>
      <c r="G662" s="35"/>
    </row>
    <row r="663" spans="1:7" ht="15.75" customHeight="1">
      <c r="A663" s="35"/>
      <c r="B663" s="35"/>
      <c r="C663" s="35"/>
      <c r="D663" s="35"/>
      <c r="E663" s="35"/>
      <c r="F663" s="41"/>
      <c r="G663" s="35"/>
    </row>
    <row r="664" spans="1:7" ht="15.75" customHeight="1">
      <c r="A664" s="35"/>
      <c r="B664" s="35"/>
      <c r="C664" s="35"/>
      <c r="D664" s="35"/>
      <c r="E664" s="35"/>
      <c r="F664" s="41"/>
      <c r="G664" s="35"/>
    </row>
    <row r="665" spans="1:7" ht="15.75" customHeight="1">
      <c r="A665" s="35"/>
      <c r="B665" s="35"/>
      <c r="C665" s="35"/>
      <c r="D665" s="35"/>
      <c r="E665" s="35"/>
      <c r="F665" s="41"/>
      <c r="G665" s="35"/>
    </row>
    <row r="666" spans="1:7" ht="15.75" customHeight="1">
      <c r="A666" s="35"/>
      <c r="B666" s="35"/>
      <c r="C666" s="35"/>
      <c r="D666" s="35"/>
      <c r="E666" s="35"/>
      <c r="F666" s="41"/>
      <c r="G666" s="35"/>
    </row>
    <row r="667" spans="1:7" ht="15.75" customHeight="1">
      <c r="A667" s="35"/>
      <c r="B667" s="35"/>
      <c r="C667" s="35"/>
      <c r="D667" s="35"/>
      <c r="E667" s="35"/>
      <c r="F667" s="41"/>
      <c r="G667" s="35"/>
    </row>
    <row r="668" spans="1:7" ht="15.75" customHeight="1">
      <c r="A668" s="35"/>
      <c r="B668" s="35"/>
      <c r="C668" s="35"/>
      <c r="D668" s="35"/>
      <c r="E668" s="35"/>
      <c r="F668" s="41"/>
      <c r="G668" s="35"/>
    </row>
    <row r="669" spans="1:7" ht="15.75" customHeight="1">
      <c r="A669" s="35"/>
      <c r="B669" s="35"/>
      <c r="C669" s="35"/>
      <c r="D669" s="35"/>
      <c r="E669" s="35"/>
      <c r="F669" s="41"/>
      <c r="G669" s="35"/>
    </row>
    <row r="670" spans="1:7" ht="15.75" customHeight="1">
      <c r="A670" s="35"/>
      <c r="B670" s="35"/>
      <c r="C670" s="35"/>
      <c r="D670" s="35"/>
      <c r="E670" s="35"/>
      <c r="F670" s="41"/>
      <c r="G670" s="35"/>
    </row>
    <row r="671" spans="1:7" ht="15.75" customHeight="1">
      <c r="A671" s="35"/>
      <c r="B671" s="35"/>
      <c r="C671" s="35"/>
      <c r="D671" s="35"/>
      <c r="E671" s="35"/>
      <c r="F671" s="41"/>
      <c r="G671" s="35"/>
    </row>
    <row r="672" spans="1:7" ht="15.75" customHeight="1">
      <c r="A672" s="35"/>
      <c r="B672" s="35"/>
      <c r="C672" s="35"/>
      <c r="D672" s="35"/>
      <c r="E672" s="35"/>
      <c r="F672" s="41"/>
      <c r="G672" s="35"/>
    </row>
    <row r="673" spans="1:7" ht="15.75" customHeight="1">
      <c r="A673" s="35"/>
      <c r="B673" s="35"/>
      <c r="C673" s="35"/>
      <c r="D673" s="35"/>
      <c r="E673" s="35"/>
      <c r="F673" s="41"/>
      <c r="G673" s="35"/>
    </row>
    <row r="674" spans="1:7" ht="15.75" customHeight="1">
      <c r="A674" s="35"/>
      <c r="B674" s="35"/>
      <c r="C674" s="35"/>
      <c r="D674" s="35"/>
      <c r="E674" s="35"/>
      <c r="F674" s="41"/>
      <c r="G674" s="35"/>
    </row>
    <row r="675" spans="1:7" ht="15.75" customHeight="1">
      <c r="A675" s="35"/>
      <c r="B675" s="35"/>
      <c r="C675" s="35"/>
      <c r="D675" s="35"/>
      <c r="E675" s="35"/>
      <c r="F675" s="41"/>
      <c r="G675" s="35"/>
    </row>
    <row r="676" spans="1:7" ht="15.75" customHeight="1">
      <c r="A676" s="35"/>
      <c r="B676" s="35"/>
      <c r="C676" s="35"/>
      <c r="D676" s="35"/>
      <c r="E676" s="35"/>
      <c r="F676" s="41"/>
      <c r="G676" s="35"/>
    </row>
    <row r="677" spans="1:7" ht="15.75" customHeight="1">
      <c r="A677" s="35"/>
      <c r="B677" s="35"/>
      <c r="C677" s="35"/>
      <c r="D677" s="35"/>
      <c r="E677" s="35"/>
      <c r="F677" s="41"/>
      <c r="G677" s="35"/>
    </row>
    <row r="678" spans="1:7" ht="15.75" customHeight="1">
      <c r="A678" s="35"/>
      <c r="B678" s="35"/>
      <c r="C678" s="35"/>
      <c r="D678" s="35"/>
      <c r="E678" s="35"/>
      <c r="F678" s="41"/>
      <c r="G678" s="35"/>
    </row>
    <row r="679" spans="1:7" ht="15.75" customHeight="1">
      <c r="A679" s="35"/>
      <c r="B679" s="35"/>
      <c r="C679" s="35"/>
      <c r="D679" s="35"/>
      <c r="E679" s="35"/>
      <c r="F679" s="41"/>
      <c r="G679" s="35"/>
    </row>
    <row r="680" spans="1:7" ht="15.75" customHeight="1">
      <c r="A680" s="35"/>
      <c r="B680" s="35"/>
      <c r="C680" s="35"/>
      <c r="D680" s="35"/>
      <c r="E680" s="35"/>
      <c r="F680" s="41"/>
      <c r="G680" s="35"/>
    </row>
    <row r="681" spans="1:7" ht="15.75" customHeight="1">
      <c r="A681" s="35"/>
      <c r="B681" s="35"/>
      <c r="C681" s="35"/>
      <c r="D681" s="35"/>
      <c r="E681" s="35"/>
      <c r="F681" s="41"/>
      <c r="G681" s="35"/>
    </row>
    <row r="682" spans="1:7" ht="15.75" customHeight="1">
      <c r="A682" s="35"/>
      <c r="B682" s="35"/>
      <c r="C682" s="35"/>
      <c r="D682" s="35"/>
      <c r="E682" s="35"/>
      <c r="F682" s="41"/>
      <c r="G682" s="35"/>
    </row>
    <row r="683" spans="1:7" ht="15.75" customHeight="1">
      <c r="A683" s="35"/>
      <c r="B683" s="35"/>
      <c r="C683" s="35"/>
      <c r="D683" s="35"/>
      <c r="E683" s="35"/>
      <c r="F683" s="41"/>
      <c r="G683" s="35"/>
    </row>
    <row r="684" spans="1:7" ht="15.75" customHeight="1">
      <c r="A684" s="35"/>
      <c r="B684" s="35"/>
      <c r="C684" s="35"/>
      <c r="D684" s="35"/>
      <c r="E684" s="35"/>
      <c r="F684" s="41"/>
      <c r="G684" s="35"/>
    </row>
    <row r="685" spans="1:7" ht="15.75" customHeight="1">
      <c r="A685" s="35"/>
      <c r="B685" s="35"/>
      <c r="C685" s="35"/>
      <c r="D685" s="35"/>
      <c r="E685" s="35"/>
      <c r="F685" s="41"/>
      <c r="G685" s="35"/>
    </row>
    <row r="686" spans="1:7" ht="15.75" customHeight="1">
      <c r="A686" s="35"/>
      <c r="B686" s="35"/>
      <c r="C686" s="35"/>
      <c r="D686" s="35"/>
      <c r="E686" s="35"/>
      <c r="F686" s="41"/>
      <c r="G686" s="35"/>
    </row>
    <row r="687" spans="1:7" ht="15.75" customHeight="1">
      <c r="A687" s="35"/>
      <c r="B687" s="35"/>
      <c r="C687" s="35"/>
      <c r="D687" s="35"/>
      <c r="E687" s="35"/>
      <c r="F687" s="41"/>
      <c r="G687" s="35"/>
    </row>
    <row r="688" spans="1:7" ht="15.75" customHeight="1">
      <c r="A688" s="35"/>
      <c r="B688" s="35"/>
      <c r="C688" s="35"/>
      <c r="D688" s="35"/>
      <c r="E688" s="35"/>
      <c r="F688" s="41"/>
      <c r="G688" s="35"/>
    </row>
    <row r="689" spans="1:7" ht="15.75" customHeight="1">
      <c r="A689" s="35"/>
      <c r="B689" s="35"/>
      <c r="C689" s="35"/>
      <c r="D689" s="35"/>
      <c r="E689" s="35"/>
      <c r="F689" s="41"/>
      <c r="G689" s="35"/>
    </row>
    <row r="690" spans="1:7" ht="15.75" customHeight="1">
      <c r="A690" s="35"/>
      <c r="B690" s="35"/>
      <c r="C690" s="35"/>
      <c r="D690" s="35"/>
      <c r="E690" s="35"/>
      <c r="F690" s="41"/>
      <c r="G690" s="35"/>
    </row>
    <row r="691" spans="1:7" ht="15.75" customHeight="1">
      <c r="A691" s="35"/>
      <c r="B691" s="35"/>
      <c r="C691" s="35"/>
      <c r="D691" s="35"/>
      <c r="E691" s="35"/>
      <c r="F691" s="41"/>
      <c r="G691" s="35"/>
    </row>
    <row r="692" spans="1:7" ht="15.75" customHeight="1">
      <c r="A692" s="35"/>
      <c r="B692" s="35"/>
      <c r="C692" s="35"/>
      <c r="D692" s="35"/>
      <c r="E692" s="35"/>
      <c r="F692" s="41"/>
      <c r="G692" s="35"/>
    </row>
    <row r="693" spans="1:7" ht="15.75" customHeight="1">
      <c r="A693" s="35"/>
      <c r="B693" s="35"/>
      <c r="C693" s="35"/>
      <c r="D693" s="35"/>
      <c r="E693" s="35"/>
      <c r="F693" s="41"/>
      <c r="G693" s="35"/>
    </row>
    <row r="694" spans="1:7" ht="15.75" customHeight="1">
      <c r="A694" s="35"/>
      <c r="B694" s="35"/>
      <c r="C694" s="35"/>
      <c r="D694" s="35"/>
      <c r="E694" s="35"/>
      <c r="F694" s="41"/>
      <c r="G694" s="35"/>
    </row>
    <row r="695" spans="1:7" ht="15.75" customHeight="1">
      <c r="A695" s="35"/>
      <c r="B695" s="35"/>
      <c r="C695" s="35"/>
      <c r="D695" s="35"/>
      <c r="E695" s="35"/>
      <c r="F695" s="41"/>
      <c r="G695" s="35"/>
    </row>
    <row r="696" spans="1:7" ht="15.75" customHeight="1">
      <c r="A696" s="35"/>
      <c r="B696" s="35"/>
      <c r="C696" s="35"/>
      <c r="D696" s="35"/>
      <c r="E696" s="35"/>
      <c r="F696" s="41"/>
      <c r="G696" s="35"/>
    </row>
    <row r="697" spans="1:7" ht="15.75" customHeight="1">
      <c r="A697" s="35"/>
      <c r="B697" s="35"/>
      <c r="C697" s="35"/>
      <c r="D697" s="35"/>
      <c r="E697" s="35"/>
      <c r="F697" s="41"/>
      <c r="G697" s="35"/>
    </row>
    <row r="698" spans="1:7" ht="15.75" customHeight="1">
      <c r="A698" s="35"/>
      <c r="B698" s="35"/>
      <c r="C698" s="35"/>
      <c r="D698" s="35"/>
      <c r="E698" s="35"/>
      <c r="F698" s="41"/>
      <c r="G698" s="35"/>
    </row>
    <row r="699" spans="1:7" ht="15.75" customHeight="1">
      <c r="A699" s="35"/>
      <c r="B699" s="35"/>
      <c r="C699" s="35"/>
      <c r="D699" s="35"/>
      <c r="E699" s="35"/>
      <c r="F699" s="41"/>
      <c r="G699" s="35"/>
    </row>
    <row r="700" spans="1:7" ht="15.75" customHeight="1">
      <c r="A700" s="35"/>
      <c r="B700" s="35"/>
      <c r="C700" s="35"/>
      <c r="D700" s="35"/>
      <c r="E700" s="35"/>
      <c r="F700" s="41"/>
      <c r="G700" s="35"/>
    </row>
    <row r="701" spans="1:7" ht="15.75" customHeight="1">
      <c r="A701" s="35"/>
      <c r="B701" s="35"/>
      <c r="C701" s="35"/>
      <c r="D701" s="35"/>
      <c r="E701" s="35"/>
      <c r="F701" s="41"/>
      <c r="G701" s="35"/>
    </row>
    <row r="702" spans="1:7" ht="15.75" customHeight="1">
      <c r="A702" s="35"/>
      <c r="B702" s="35"/>
      <c r="C702" s="35"/>
      <c r="D702" s="35"/>
      <c r="E702" s="35"/>
      <c r="F702" s="41"/>
      <c r="G702" s="35"/>
    </row>
    <row r="703" spans="1:7" ht="15.75" customHeight="1">
      <c r="A703" s="35"/>
      <c r="B703" s="35"/>
      <c r="C703" s="35"/>
      <c r="D703" s="35"/>
      <c r="E703" s="35"/>
      <c r="F703" s="41"/>
      <c r="G703" s="35"/>
    </row>
    <row r="704" spans="1:7" ht="15.75" customHeight="1">
      <c r="A704" s="35"/>
      <c r="B704" s="35"/>
      <c r="C704" s="35"/>
      <c r="D704" s="35"/>
      <c r="E704" s="35"/>
      <c r="F704" s="41"/>
      <c r="G704" s="35"/>
    </row>
    <row r="705" spans="1:7" ht="15.75" customHeight="1">
      <c r="A705" s="35"/>
      <c r="B705" s="35"/>
      <c r="C705" s="35"/>
      <c r="D705" s="35"/>
      <c r="E705" s="35"/>
      <c r="F705" s="41"/>
      <c r="G705" s="35"/>
    </row>
    <row r="706" spans="1:7" ht="15.75" customHeight="1">
      <c r="A706" s="35"/>
      <c r="B706" s="35"/>
      <c r="C706" s="35"/>
      <c r="D706" s="35"/>
      <c r="E706" s="35"/>
      <c r="F706" s="41"/>
      <c r="G706" s="35"/>
    </row>
    <row r="707" spans="1:7" ht="15.75" customHeight="1">
      <c r="A707" s="35"/>
      <c r="B707" s="35"/>
      <c r="C707" s="35"/>
      <c r="D707" s="35"/>
      <c r="E707" s="35"/>
      <c r="F707" s="41"/>
      <c r="G707" s="35"/>
    </row>
    <row r="708" spans="1:7" ht="15.75" customHeight="1">
      <c r="A708" s="35"/>
      <c r="B708" s="35"/>
      <c r="C708" s="35"/>
      <c r="D708" s="35"/>
      <c r="E708" s="35"/>
      <c r="F708" s="41"/>
      <c r="G708" s="35"/>
    </row>
    <row r="709" spans="1:7" ht="15.75" customHeight="1">
      <c r="A709" s="35"/>
      <c r="B709" s="35"/>
      <c r="C709" s="35"/>
      <c r="D709" s="35"/>
      <c r="E709" s="35"/>
      <c r="F709" s="41"/>
      <c r="G709" s="35"/>
    </row>
    <row r="710" spans="1:7" ht="15.75" customHeight="1">
      <c r="A710" s="35"/>
      <c r="B710" s="35"/>
      <c r="C710" s="35"/>
      <c r="D710" s="35"/>
      <c r="E710" s="35"/>
      <c r="F710" s="41"/>
      <c r="G710" s="35"/>
    </row>
    <row r="711" spans="1:7" ht="15.75" customHeight="1">
      <c r="A711" s="35"/>
      <c r="B711" s="35"/>
      <c r="C711" s="35"/>
      <c r="D711" s="35"/>
      <c r="E711" s="35"/>
      <c r="F711" s="41"/>
      <c r="G711" s="35"/>
    </row>
    <row r="712" spans="1:7" ht="15.75" customHeight="1">
      <c r="A712" s="35"/>
      <c r="B712" s="35"/>
      <c r="C712" s="35"/>
      <c r="D712" s="35"/>
      <c r="E712" s="35"/>
      <c r="F712" s="41"/>
      <c r="G712" s="35"/>
    </row>
    <row r="713" spans="1:7" ht="15.75" customHeight="1">
      <c r="A713" s="35"/>
      <c r="B713" s="35"/>
      <c r="C713" s="35"/>
      <c r="D713" s="35"/>
      <c r="E713" s="35"/>
      <c r="F713" s="41"/>
      <c r="G713" s="35"/>
    </row>
    <row r="714" spans="1:7" ht="15.75" customHeight="1">
      <c r="A714" s="35"/>
      <c r="B714" s="35"/>
      <c r="C714" s="35"/>
      <c r="D714" s="35"/>
      <c r="E714" s="35"/>
      <c r="F714" s="41"/>
      <c r="G714" s="35"/>
    </row>
    <row r="715" spans="1:7" ht="15.75" customHeight="1">
      <c r="A715" s="35"/>
      <c r="B715" s="35"/>
      <c r="C715" s="35"/>
      <c r="D715" s="35"/>
      <c r="E715" s="35"/>
      <c r="F715" s="41"/>
      <c r="G715" s="35"/>
    </row>
    <row r="716" spans="1:7" ht="15.75" customHeight="1">
      <c r="A716" s="35"/>
      <c r="B716" s="35"/>
      <c r="C716" s="35"/>
      <c r="D716" s="35"/>
      <c r="E716" s="35"/>
      <c r="F716" s="41"/>
      <c r="G716" s="35"/>
    </row>
    <row r="717" spans="1:7" ht="15.75" customHeight="1">
      <c r="A717" s="35"/>
      <c r="B717" s="35"/>
      <c r="C717" s="35"/>
      <c r="D717" s="35"/>
      <c r="E717" s="35"/>
      <c r="F717" s="41"/>
      <c r="G717" s="35"/>
    </row>
    <row r="718" spans="1:7" ht="15.75" customHeight="1">
      <c r="A718" s="35"/>
      <c r="B718" s="35"/>
      <c r="C718" s="35"/>
      <c r="D718" s="35"/>
      <c r="E718" s="35"/>
      <c r="F718" s="41"/>
      <c r="G718" s="35"/>
    </row>
    <row r="719" spans="1:7" ht="15.75" customHeight="1">
      <c r="A719" s="35"/>
      <c r="B719" s="35"/>
      <c r="C719" s="35"/>
      <c r="D719" s="35"/>
      <c r="E719" s="35"/>
      <c r="F719" s="41"/>
      <c r="G719" s="35"/>
    </row>
    <row r="720" spans="1:7" ht="15.75" customHeight="1">
      <c r="A720" s="35"/>
      <c r="B720" s="35"/>
      <c r="C720" s="35"/>
      <c r="D720" s="35"/>
      <c r="E720" s="35"/>
      <c r="F720" s="41"/>
      <c r="G720" s="35"/>
    </row>
    <row r="721" spans="1:7" ht="15.75" customHeight="1">
      <c r="A721" s="35"/>
      <c r="B721" s="35"/>
      <c r="C721" s="35"/>
      <c r="D721" s="35"/>
      <c r="E721" s="35"/>
      <c r="F721" s="41"/>
      <c r="G721" s="35"/>
    </row>
    <row r="722" spans="1:7" ht="15.75" customHeight="1">
      <c r="A722" s="35"/>
      <c r="B722" s="35"/>
      <c r="C722" s="35"/>
      <c r="D722" s="35"/>
      <c r="E722" s="35"/>
      <c r="F722" s="41"/>
      <c r="G722" s="35"/>
    </row>
    <row r="723" spans="1:7" ht="15.75" customHeight="1">
      <c r="A723" s="35"/>
      <c r="B723" s="35"/>
      <c r="C723" s="35"/>
      <c r="D723" s="35"/>
      <c r="E723" s="35"/>
      <c r="F723" s="41"/>
      <c r="G723" s="35"/>
    </row>
    <row r="724" spans="1:7" ht="15.75" customHeight="1">
      <c r="A724" s="35"/>
      <c r="B724" s="35"/>
      <c r="C724" s="35"/>
      <c r="D724" s="35"/>
      <c r="E724" s="35"/>
      <c r="F724" s="41"/>
      <c r="G724" s="35"/>
    </row>
    <row r="725" spans="1:7" ht="15.75" customHeight="1">
      <c r="A725" s="35"/>
      <c r="B725" s="35"/>
      <c r="C725" s="35"/>
      <c r="D725" s="35"/>
      <c r="E725" s="35"/>
      <c r="F725" s="41"/>
      <c r="G725" s="35"/>
    </row>
    <row r="726" spans="1:7" ht="15.75" customHeight="1">
      <c r="A726" s="35"/>
      <c r="B726" s="35"/>
      <c r="C726" s="35"/>
      <c r="D726" s="35"/>
      <c r="E726" s="35"/>
      <c r="F726" s="41"/>
      <c r="G726" s="35"/>
    </row>
    <row r="727" spans="1:7" ht="15.75" customHeight="1">
      <c r="A727" s="35"/>
      <c r="B727" s="35"/>
      <c r="C727" s="35"/>
      <c r="D727" s="35"/>
      <c r="E727" s="35"/>
      <c r="F727" s="41"/>
      <c r="G727" s="35"/>
    </row>
    <row r="728" spans="1:7" ht="15.75" customHeight="1">
      <c r="A728" s="35"/>
      <c r="B728" s="35"/>
      <c r="C728" s="35"/>
      <c r="D728" s="35"/>
      <c r="E728" s="35"/>
      <c r="F728" s="41"/>
      <c r="G728" s="35"/>
    </row>
    <row r="729" spans="1:7" ht="15.75" customHeight="1">
      <c r="A729" s="35"/>
      <c r="B729" s="35"/>
      <c r="C729" s="35"/>
      <c r="D729" s="35"/>
      <c r="E729" s="35"/>
      <c r="F729" s="41"/>
      <c r="G729" s="35"/>
    </row>
    <row r="730" spans="1:7" ht="15.75" customHeight="1">
      <c r="A730" s="35"/>
      <c r="B730" s="35"/>
      <c r="C730" s="35"/>
      <c r="D730" s="35"/>
      <c r="E730" s="35"/>
      <c r="F730" s="41"/>
      <c r="G730" s="35"/>
    </row>
    <row r="731" spans="1:7" ht="15.75" customHeight="1">
      <c r="A731" s="35"/>
      <c r="B731" s="35"/>
      <c r="C731" s="35"/>
      <c r="D731" s="35"/>
      <c r="E731" s="35"/>
      <c r="F731" s="41"/>
      <c r="G731" s="35"/>
    </row>
    <row r="732" spans="1:7" ht="15.75" customHeight="1">
      <c r="A732" s="35"/>
      <c r="B732" s="35"/>
      <c r="C732" s="35"/>
      <c r="D732" s="35"/>
      <c r="E732" s="35"/>
      <c r="F732" s="41"/>
      <c r="G732" s="35"/>
    </row>
    <row r="733" spans="1:7" ht="15.75" customHeight="1">
      <c r="A733" s="35"/>
      <c r="B733" s="35"/>
      <c r="C733" s="35"/>
      <c r="D733" s="35"/>
      <c r="E733" s="35"/>
      <c r="F733" s="41"/>
      <c r="G733" s="35"/>
    </row>
    <row r="734" spans="1:7" ht="15.75" customHeight="1">
      <c r="A734" s="35"/>
      <c r="B734" s="35"/>
      <c r="C734" s="35"/>
      <c r="D734" s="35"/>
      <c r="E734" s="35"/>
      <c r="F734" s="41"/>
      <c r="G734" s="35"/>
    </row>
    <row r="735" spans="1:7" ht="15.75" customHeight="1">
      <c r="A735" s="35"/>
      <c r="B735" s="35"/>
      <c r="C735" s="35"/>
      <c r="D735" s="35"/>
      <c r="E735" s="35"/>
      <c r="F735" s="41"/>
      <c r="G735" s="35"/>
    </row>
    <row r="736" spans="1:7" ht="15.75" customHeight="1">
      <c r="A736" s="35"/>
      <c r="B736" s="35"/>
      <c r="C736" s="35"/>
      <c r="D736" s="35"/>
      <c r="E736" s="35"/>
      <c r="F736" s="41"/>
      <c r="G736" s="35"/>
    </row>
    <row r="737" spans="1:7" ht="15.75" customHeight="1">
      <c r="A737" s="35"/>
      <c r="B737" s="35"/>
      <c r="C737" s="35"/>
      <c r="D737" s="35"/>
      <c r="E737" s="35"/>
      <c r="F737" s="41"/>
      <c r="G737" s="35"/>
    </row>
    <row r="738" spans="1:7" ht="15.75" customHeight="1">
      <c r="A738" s="35"/>
      <c r="B738" s="35"/>
      <c r="C738" s="35"/>
      <c r="D738" s="35"/>
      <c r="E738" s="35"/>
      <c r="F738" s="41"/>
      <c r="G738" s="35"/>
    </row>
    <row r="739" spans="1:7" ht="15.75" customHeight="1">
      <c r="A739" s="35"/>
      <c r="B739" s="35"/>
      <c r="C739" s="35"/>
      <c r="D739" s="35"/>
      <c r="E739" s="35"/>
      <c r="F739" s="41"/>
      <c r="G739" s="35"/>
    </row>
    <row r="740" spans="1:7" ht="15.75" customHeight="1">
      <c r="A740" s="35"/>
      <c r="B740" s="35"/>
      <c r="C740" s="35"/>
      <c r="D740" s="35"/>
      <c r="E740" s="35"/>
      <c r="F740" s="41"/>
      <c r="G740" s="35"/>
    </row>
    <row r="741" spans="1:7" ht="15.75" customHeight="1">
      <c r="A741" s="35"/>
      <c r="B741" s="35"/>
      <c r="C741" s="35"/>
      <c r="D741" s="35"/>
      <c r="E741" s="35"/>
      <c r="F741" s="41"/>
      <c r="G741" s="35"/>
    </row>
    <row r="742" spans="1:7" ht="15.75" customHeight="1">
      <c r="A742" s="35"/>
      <c r="B742" s="35"/>
      <c r="C742" s="35"/>
      <c r="D742" s="35"/>
      <c r="E742" s="35"/>
      <c r="F742" s="41"/>
      <c r="G742" s="35"/>
    </row>
    <row r="743" spans="1:7" ht="15.75" customHeight="1">
      <c r="A743" s="35"/>
      <c r="B743" s="35"/>
      <c r="C743" s="35"/>
      <c r="D743" s="35"/>
      <c r="E743" s="35"/>
      <c r="F743" s="41"/>
      <c r="G743" s="35"/>
    </row>
    <row r="744" spans="1:7" ht="15.75" customHeight="1">
      <c r="A744" s="35"/>
      <c r="B744" s="35"/>
      <c r="C744" s="35"/>
      <c r="D744" s="35"/>
      <c r="E744" s="35"/>
      <c r="F744" s="41"/>
      <c r="G744" s="35"/>
    </row>
    <row r="745" spans="1:7" ht="15.75" customHeight="1">
      <c r="A745" s="35"/>
      <c r="B745" s="35"/>
      <c r="C745" s="35"/>
      <c r="D745" s="35"/>
      <c r="E745" s="35"/>
      <c r="F745" s="41"/>
      <c r="G745" s="35"/>
    </row>
    <row r="746" spans="1:7" ht="15.75" customHeight="1">
      <c r="A746" s="35"/>
      <c r="B746" s="35"/>
      <c r="C746" s="35"/>
      <c r="D746" s="35"/>
      <c r="E746" s="35"/>
      <c r="F746" s="41"/>
      <c r="G746" s="35"/>
    </row>
    <row r="747" spans="1:7" ht="15.75" customHeight="1">
      <c r="A747" s="35"/>
      <c r="B747" s="35"/>
      <c r="C747" s="35"/>
      <c r="D747" s="35"/>
      <c r="E747" s="35"/>
      <c r="F747" s="41"/>
      <c r="G747" s="35"/>
    </row>
    <row r="748" spans="1:7" ht="15.75" customHeight="1">
      <c r="A748" s="35"/>
      <c r="B748" s="35"/>
      <c r="C748" s="35"/>
      <c r="D748" s="35"/>
      <c r="E748" s="35"/>
      <c r="F748" s="41"/>
      <c r="G748" s="35"/>
    </row>
    <row r="749" spans="1:7" ht="15.75" customHeight="1">
      <c r="A749" s="35"/>
      <c r="B749" s="35"/>
      <c r="C749" s="35"/>
      <c r="D749" s="35"/>
      <c r="E749" s="35"/>
      <c r="F749" s="41"/>
      <c r="G749" s="35"/>
    </row>
    <row r="750" spans="1:7" ht="15.75" customHeight="1">
      <c r="A750" s="35"/>
      <c r="B750" s="35"/>
      <c r="C750" s="35"/>
      <c r="D750" s="35"/>
      <c r="E750" s="35"/>
      <c r="F750" s="41"/>
      <c r="G750" s="35"/>
    </row>
    <row r="751" spans="1:7" ht="15.75" customHeight="1">
      <c r="A751" s="35"/>
      <c r="B751" s="35"/>
      <c r="C751" s="35"/>
      <c r="D751" s="35"/>
      <c r="E751" s="35"/>
      <c r="F751" s="41"/>
      <c r="G751" s="35"/>
    </row>
    <row r="752" spans="1:7" ht="15.75" customHeight="1">
      <c r="A752" s="35"/>
      <c r="B752" s="35"/>
      <c r="C752" s="35"/>
      <c r="D752" s="35"/>
      <c r="E752" s="35"/>
      <c r="F752" s="41"/>
      <c r="G752" s="35"/>
    </row>
    <row r="753" spans="1:7" ht="15.75" customHeight="1">
      <c r="A753" s="35"/>
      <c r="B753" s="35"/>
      <c r="C753" s="35"/>
      <c r="D753" s="35"/>
      <c r="E753" s="35"/>
      <c r="F753" s="41"/>
      <c r="G753" s="35"/>
    </row>
    <row r="754" spans="1:7" ht="15.75" customHeight="1">
      <c r="A754" s="35"/>
      <c r="B754" s="35"/>
      <c r="C754" s="35"/>
      <c r="D754" s="35"/>
      <c r="E754" s="35"/>
      <c r="F754" s="41"/>
      <c r="G754" s="35"/>
    </row>
    <row r="755" spans="1:7" ht="15.75" customHeight="1">
      <c r="A755" s="35"/>
      <c r="B755" s="35"/>
      <c r="C755" s="35"/>
      <c r="D755" s="35"/>
      <c r="E755" s="35"/>
      <c r="F755" s="41"/>
      <c r="G755" s="35"/>
    </row>
    <row r="756" spans="1:7" ht="15.75" customHeight="1">
      <c r="A756" s="35"/>
      <c r="B756" s="35"/>
      <c r="C756" s="35"/>
      <c r="D756" s="35"/>
      <c r="E756" s="35"/>
      <c r="F756" s="41"/>
      <c r="G756" s="35"/>
    </row>
    <row r="757" spans="1:7" ht="15.75" customHeight="1">
      <c r="A757" s="35"/>
      <c r="B757" s="35"/>
      <c r="C757" s="35"/>
      <c r="D757" s="35"/>
      <c r="E757" s="35"/>
      <c r="F757" s="41"/>
      <c r="G757" s="35"/>
    </row>
    <row r="758" spans="1:7" ht="15.75" customHeight="1">
      <c r="A758" s="35"/>
      <c r="B758" s="35"/>
      <c r="C758" s="35"/>
      <c r="D758" s="35"/>
      <c r="E758" s="35"/>
      <c r="F758" s="41"/>
      <c r="G758" s="35"/>
    </row>
    <row r="759" spans="1:7" ht="15.75" customHeight="1">
      <c r="A759" s="35"/>
      <c r="B759" s="35"/>
      <c r="C759" s="35"/>
      <c r="D759" s="35"/>
      <c r="E759" s="35"/>
      <c r="F759" s="41"/>
      <c r="G759" s="35"/>
    </row>
    <row r="760" spans="1:7" ht="15.75" customHeight="1">
      <c r="A760" s="35"/>
      <c r="B760" s="35"/>
      <c r="C760" s="35"/>
      <c r="D760" s="35"/>
      <c r="E760" s="35"/>
      <c r="F760" s="41"/>
      <c r="G760" s="35"/>
    </row>
    <row r="761" spans="1:7" ht="15.75" customHeight="1">
      <c r="A761" s="35"/>
      <c r="B761" s="35"/>
      <c r="C761" s="35"/>
      <c r="D761" s="35"/>
      <c r="E761" s="35"/>
      <c r="F761" s="41"/>
      <c r="G761" s="35"/>
    </row>
    <row r="762" spans="1:7" ht="15.75" customHeight="1">
      <c r="A762" s="35"/>
      <c r="B762" s="35"/>
      <c r="C762" s="35"/>
      <c r="D762" s="35"/>
      <c r="E762" s="35"/>
      <c r="F762" s="41"/>
      <c r="G762" s="35"/>
    </row>
    <row r="763" spans="1:7" ht="15.75" customHeight="1">
      <c r="A763" s="35"/>
      <c r="B763" s="35"/>
      <c r="C763" s="35"/>
      <c r="D763" s="35"/>
      <c r="E763" s="35"/>
      <c r="F763" s="41"/>
      <c r="G763" s="35"/>
    </row>
    <row r="764" spans="1:7" ht="15.75" customHeight="1">
      <c r="A764" s="35"/>
      <c r="B764" s="35"/>
      <c r="C764" s="35"/>
      <c r="D764" s="35"/>
      <c r="E764" s="35"/>
      <c r="F764" s="41"/>
      <c r="G764" s="35"/>
    </row>
    <row r="765" spans="1:7" ht="15.75" customHeight="1">
      <c r="A765" s="35"/>
      <c r="B765" s="35"/>
      <c r="C765" s="35"/>
      <c r="D765" s="35"/>
      <c r="E765" s="35"/>
      <c r="F765" s="41"/>
      <c r="G765" s="35"/>
    </row>
    <row r="766" spans="1:7" ht="15.75" customHeight="1">
      <c r="A766" s="35"/>
      <c r="B766" s="35"/>
      <c r="C766" s="35"/>
      <c r="D766" s="35"/>
      <c r="E766" s="35"/>
      <c r="F766" s="41"/>
      <c r="G766" s="35"/>
    </row>
    <row r="767" spans="1:7" ht="15.75" customHeight="1">
      <c r="A767" s="35"/>
      <c r="B767" s="35"/>
      <c r="C767" s="35"/>
      <c r="D767" s="35"/>
      <c r="E767" s="35"/>
      <c r="F767" s="41"/>
      <c r="G767" s="35"/>
    </row>
    <row r="768" spans="1:7" ht="15.75" customHeight="1">
      <c r="A768" s="35"/>
      <c r="B768" s="35"/>
      <c r="C768" s="35"/>
      <c r="D768" s="35"/>
      <c r="E768" s="35"/>
      <c r="F768" s="41"/>
      <c r="G768" s="35"/>
    </row>
    <row r="769" spans="1:7" ht="15.75" customHeight="1">
      <c r="A769" s="35"/>
      <c r="B769" s="35"/>
      <c r="C769" s="35"/>
      <c r="D769" s="35"/>
      <c r="E769" s="35"/>
      <c r="F769" s="41"/>
      <c r="G769" s="35"/>
    </row>
    <row r="770" spans="1:7" ht="15.75" customHeight="1">
      <c r="A770" s="35"/>
      <c r="B770" s="35"/>
      <c r="C770" s="35"/>
      <c r="D770" s="35"/>
      <c r="E770" s="35"/>
      <c r="F770" s="41"/>
      <c r="G770" s="35"/>
    </row>
    <row r="771" spans="1:7" ht="15.75" customHeight="1">
      <c r="A771" s="35"/>
      <c r="B771" s="35"/>
      <c r="C771" s="35"/>
      <c r="D771" s="35"/>
      <c r="E771" s="35"/>
      <c r="F771" s="41"/>
      <c r="G771" s="35"/>
    </row>
    <row r="772" spans="1:7" ht="15.75" customHeight="1">
      <c r="A772" s="35"/>
      <c r="B772" s="35"/>
      <c r="C772" s="35"/>
      <c r="D772" s="35"/>
      <c r="E772" s="35"/>
      <c r="F772" s="41"/>
      <c r="G772" s="35"/>
    </row>
    <row r="773" spans="1:7" ht="15.75" customHeight="1">
      <c r="A773" s="35"/>
      <c r="B773" s="35"/>
      <c r="C773" s="35"/>
      <c r="D773" s="35"/>
      <c r="E773" s="35"/>
      <c r="F773" s="41"/>
      <c r="G773" s="35"/>
    </row>
    <row r="774" spans="1:7" ht="15.75" customHeight="1">
      <c r="A774" s="35"/>
      <c r="B774" s="35"/>
      <c r="C774" s="35"/>
      <c r="D774" s="35"/>
      <c r="E774" s="35"/>
      <c r="F774" s="41"/>
      <c r="G774" s="35"/>
    </row>
    <row r="775" spans="1:7" ht="15.75" customHeight="1">
      <c r="A775" s="35"/>
      <c r="B775" s="35"/>
      <c r="C775" s="35"/>
      <c r="D775" s="35"/>
      <c r="E775" s="35"/>
      <c r="F775" s="41"/>
      <c r="G775" s="35"/>
    </row>
    <row r="776" spans="1:7" ht="15.75" customHeight="1">
      <c r="A776" s="35"/>
      <c r="B776" s="35"/>
      <c r="C776" s="35"/>
      <c r="D776" s="35"/>
      <c r="E776" s="35"/>
      <c r="F776" s="41"/>
      <c r="G776" s="35"/>
    </row>
    <row r="777" spans="1:7" ht="15.75" customHeight="1">
      <c r="A777" s="35"/>
      <c r="B777" s="35"/>
      <c r="C777" s="35"/>
      <c r="D777" s="35"/>
      <c r="E777" s="35"/>
      <c r="F777" s="41"/>
      <c r="G777" s="35"/>
    </row>
    <row r="778" spans="1:7" ht="15.75" customHeight="1">
      <c r="A778" s="35"/>
      <c r="B778" s="35"/>
      <c r="C778" s="35"/>
      <c r="D778" s="35"/>
      <c r="E778" s="35"/>
      <c r="F778" s="41"/>
      <c r="G778" s="35"/>
    </row>
    <row r="779" spans="1:7" ht="15.75" customHeight="1">
      <c r="A779" s="35"/>
      <c r="B779" s="35"/>
      <c r="C779" s="35"/>
      <c r="D779" s="35"/>
      <c r="E779" s="35"/>
      <c r="F779" s="41"/>
      <c r="G779" s="35"/>
    </row>
    <row r="780" spans="1:7" ht="15.75" customHeight="1">
      <c r="A780" s="35"/>
      <c r="B780" s="35"/>
      <c r="C780" s="35"/>
      <c r="D780" s="35"/>
      <c r="E780" s="35"/>
      <c r="F780" s="41"/>
      <c r="G780" s="35"/>
    </row>
    <row r="781" spans="1:7" ht="15.75" customHeight="1">
      <c r="A781" s="35"/>
      <c r="B781" s="35"/>
      <c r="C781" s="35"/>
      <c r="D781" s="35"/>
      <c r="E781" s="35"/>
      <c r="F781" s="41"/>
      <c r="G781" s="35"/>
    </row>
    <row r="782" spans="1:7" ht="15.75" customHeight="1">
      <c r="A782" s="35"/>
      <c r="B782" s="35"/>
      <c r="C782" s="35"/>
      <c r="D782" s="35"/>
      <c r="E782" s="35"/>
      <c r="F782" s="41"/>
      <c r="G782" s="35"/>
    </row>
    <row r="783" spans="1:7" ht="15.75" customHeight="1">
      <c r="A783" s="35"/>
      <c r="B783" s="35"/>
      <c r="C783" s="35"/>
      <c r="D783" s="35"/>
      <c r="E783" s="35"/>
      <c r="F783" s="41"/>
      <c r="G783" s="35"/>
    </row>
    <row r="784" spans="1:7" ht="15.75" customHeight="1">
      <c r="A784" s="35"/>
      <c r="B784" s="35"/>
      <c r="C784" s="35"/>
      <c r="D784" s="35"/>
      <c r="E784" s="35"/>
      <c r="F784" s="41"/>
      <c r="G784" s="35"/>
    </row>
    <row r="785" spans="1:7" ht="15.75" customHeight="1">
      <c r="A785" s="35"/>
      <c r="B785" s="35"/>
      <c r="C785" s="35"/>
      <c r="D785" s="35"/>
      <c r="E785" s="35"/>
      <c r="F785" s="41"/>
      <c r="G785" s="35"/>
    </row>
    <row r="786" spans="1:7" ht="15.75" customHeight="1">
      <c r="A786" s="35"/>
      <c r="B786" s="35"/>
      <c r="C786" s="35"/>
      <c r="D786" s="35"/>
      <c r="E786" s="35"/>
      <c r="F786" s="41"/>
      <c r="G786" s="35"/>
    </row>
    <row r="787" spans="1:7" ht="15.75" customHeight="1">
      <c r="A787" s="35"/>
      <c r="B787" s="35"/>
      <c r="C787" s="35"/>
      <c r="D787" s="35"/>
      <c r="E787" s="35"/>
      <c r="F787" s="41"/>
      <c r="G787" s="35"/>
    </row>
    <row r="788" spans="1:7" ht="15.75" customHeight="1">
      <c r="A788" s="35"/>
      <c r="B788" s="35"/>
      <c r="C788" s="35"/>
      <c r="D788" s="35"/>
      <c r="E788" s="35"/>
      <c r="F788" s="41"/>
      <c r="G788" s="35"/>
    </row>
    <row r="789" spans="1:7" ht="15.75" customHeight="1">
      <c r="A789" s="35"/>
      <c r="B789" s="35"/>
      <c r="C789" s="35"/>
      <c r="D789" s="35"/>
      <c r="E789" s="35"/>
      <c r="F789" s="41"/>
      <c r="G789" s="35"/>
    </row>
    <row r="790" spans="1:7" ht="15.75" customHeight="1">
      <c r="A790" s="35"/>
      <c r="B790" s="35"/>
      <c r="C790" s="35"/>
      <c r="D790" s="35"/>
      <c r="E790" s="35"/>
      <c r="F790" s="41"/>
      <c r="G790" s="35"/>
    </row>
    <row r="791" spans="1:7" ht="15.75" customHeight="1">
      <c r="A791" s="35"/>
      <c r="B791" s="35"/>
      <c r="C791" s="35"/>
      <c r="D791" s="35"/>
      <c r="E791" s="35"/>
      <c r="F791" s="41"/>
      <c r="G791" s="35"/>
    </row>
    <row r="792" spans="1:7" ht="15.75" customHeight="1">
      <c r="A792" s="35"/>
      <c r="B792" s="35"/>
      <c r="C792" s="35"/>
      <c r="D792" s="35"/>
      <c r="E792" s="35"/>
      <c r="F792" s="41"/>
      <c r="G792" s="35"/>
    </row>
    <row r="793" spans="1:7" ht="15.75" customHeight="1">
      <c r="A793" s="35"/>
      <c r="B793" s="35"/>
      <c r="C793" s="35"/>
      <c r="D793" s="35"/>
      <c r="E793" s="35"/>
      <c r="F793" s="41"/>
      <c r="G793" s="35"/>
    </row>
    <row r="794" spans="1:7" ht="15.75" customHeight="1">
      <c r="A794" s="35"/>
      <c r="B794" s="35"/>
      <c r="C794" s="35"/>
      <c r="D794" s="35"/>
      <c r="E794" s="35"/>
      <c r="F794" s="41"/>
      <c r="G794" s="35"/>
    </row>
    <row r="795" spans="1:7" ht="15.75" customHeight="1">
      <c r="A795" s="35"/>
      <c r="B795" s="35"/>
      <c r="C795" s="35"/>
      <c r="D795" s="35"/>
      <c r="E795" s="35"/>
      <c r="F795" s="41"/>
      <c r="G795" s="35"/>
    </row>
    <row r="796" spans="1:7" ht="15.75" customHeight="1">
      <c r="A796" s="35"/>
      <c r="B796" s="35"/>
      <c r="C796" s="35"/>
      <c r="D796" s="35"/>
      <c r="E796" s="35"/>
      <c r="F796" s="41"/>
      <c r="G796" s="35"/>
    </row>
    <row r="797" spans="1:7" ht="15.75" customHeight="1">
      <c r="A797" s="35"/>
      <c r="B797" s="35"/>
      <c r="C797" s="35"/>
      <c r="D797" s="35"/>
      <c r="E797" s="35"/>
      <c r="F797" s="41"/>
      <c r="G797" s="35"/>
    </row>
    <row r="798" spans="1:7" ht="15.75" customHeight="1">
      <c r="A798" s="35"/>
      <c r="B798" s="35"/>
      <c r="C798" s="35"/>
      <c r="D798" s="35"/>
      <c r="E798" s="35"/>
      <c r="F798" s="41"/>
      <c r="G798" s="35"/>
    </row>
    <row r="799" spans="1:7" ht="15.75" customHeight="1">
      <c r="A799" s="35"/>
      <c r="B799" s="35"/>
      <c r="C799" s="35"/>
      <c r="D799" s="35"/>
      <c r="E799" s="35"/>
      <c r="F799" s="41"/>
      <c r="G799" s="35"/>
    </row>
    <row r="800" spans="1:7" ht="15.75" customHeight="1">
      <c r="A800" s="35"/>
      <c r="B800" s="35"/>
      <c r="C800" s="35"/>
      <c r="D800" s="35"/>
      <c r="E800" s="35"/>
      <c r="F800" s="41"/>
      <c r="G800" s="35"/>
    </row>
    <row r="801" spans="1:7" ht="15.75" customHeight="1">
      <c r="A801" s="35"/>
      <c r="B801" s="35"/>
      <c r="C801" s="35"/>
      <c r="D801" s="35"/>
      <c r="E801" s="35"/>
      <c r="F801" s="41"/>
      <c r="G801" s="35"/>
    </row>
    <row r="802" spans="1:7" ht="15.75" customHeight="1">
      <c r="A802" s="35"/>
      <c r="B802" s="35"/>
      <c r="C802" s="35"/>
      <c r="D802" s="35"/>
      <c r="E802" s="35"/>
      <c r="F802" s="41"/>
      <c r="G802" s="35"/>
    </row>
    <row r="803" spans="1:7" ht="15.75" customHeight="1">
      <c r="A803" s="35"/>
      <c r="B803" s="35"/>
      <c r="C803" s="35"/>
      <c r="D803" s="35"/>
      <c r="E803" s="35"/>
      <c r="F803" s="41"/>
      <c r="G803" s="35"/>
    </row>
    <row r="804" spans="1:7" ht="15.75" customHeight="1">
      <c r="A804" s="35"/>
      <c r="B804" s="35"/>
      <c r="C804" s="35"/>
      <c r="D804" s="35"/>
      <c r="E804" s="35"/>
      <c r="F804" s="41"/>
      <c r="G804" s="35"/>
    </row>
    <row r="805" spans="1:7" ht="15.75" customHeight="1">
      <c r="A805" s="35"/>
      <c r="B805" s="35"/>
      <c r="C805" s="35"/>
      <c r="D805" s="35"/>
      <c r="E805" s="35"/>
      <c r="F805" s="41"/>
      <c r="G805" s="35"/>
    </row>
    <row r="806" spans="1:7" ht="15.75" customHeight="1">
      <c r="A806" s="35"/>
      <c r="B806" s="35"/>
      <c r="C806" s="35"/>
      <c r="D806" s="35"/>
      <c r="E806" s="35"/>
      <c r="F806" s="41"/>
      <c r="G806" s="35"/>
    </row>
    <row r="807" spans="1:7" ht="15.75" customHeight="1">
      <c r="A807" s="35"/>
      <c r="B807" s="35"/>
      <c r="C807" s="35"/>
      <c r="D807" s="35"/>
      <c r="E807" s="35"/>
      <c r="F807" s="41"/>
      <c r="G807" s="35"/>
    </row>
    <row r="808" spans="1:7" ht="15.75" customHeight="1">
      <c r="A808" s="35"/>
      <c r="B808" s="35"/>
      <c r="C808" s="35"/>
      <c r="D808" s="35"/>
      <c r="E808" s="35"/>
      <c r="F808" s="41"/>
      <c r="G808" s="35"/>
    </row>
    <row r="809" spans="1:7" ht="15.75" customHeight="1">
      <c r="A809" s="35"/>
      <c r="B809" s="35"/>
      <c r="C809" s="35"/>
      <c r="D809" s="35"/>
      <c r="E809" s="35"/>
      <c r="F809" s="41"/>
      <c r="G809" s="35"/>
    </row>
    <row r="810" spans="1:7" ht="15.75" customHeight="1">
      <c r="A810" s="35"/>
      <c r="B810" s="35"/>
      <c r="C810" s="35"/>
      <c r="D810" s="35"/>
      <c r="E810" s="35"/>
      <c r="F810" s="41"/>
      <c r="G810" s="35"/>
    </row>
    <row r="811" spans="1:7" ht="15.75" customHeight="1">
      <c r="A811" s="35"/>
      <c r="B811" s="35"/>
      <c r="C811" s="35"/>
      <c r="D811" s="35"/>
      <c r="E811" s="35"/>
      <c r="F811" s="41"/>
      <c r="G811" s="35"/>
    </row>
    <row r="812" spans="1:7" ht="15.75" customHeight="1">
      <c r="A812" s="35"/>
      <c r="B812" s="35"/>
      <c r="C812" s="35"/>
      <c r="D812" s="35"/>
      <c r="E812" s="35"/>
      <c r="F812" s="41"/>
      <c r="G812" s="35"/>
    </row>
    <row r="813" spans="1:7" ht="15.75" customHeight="1">
      <c r="A813" s="35"/>
      <c r="B813" s="35"/>
      <c r="C813" s="35"/>
      <c r="D813" s="35"/>
      <c r="E813" s="35"/>
      <c r="F813" s="41"/>
      <c r="G813" s="35"/>
    </row>
    <row r="814" spans="1:7" ht="15.75" customHeight="1">
      <c r="A814" s="35"/>
      <c r="B814" s="35"/>
      <c r="C814" s="35"/>
      <c r="D814" s="35"/>
      <c r="E814" s="35"/>
      <c r="F814" s="41"/>
      <c r="G814" s="35"/>
    </row>
    <row r="815" spans="1:7" ht="15.75" customHeight="1">
      <c r="A815" s="35"/>
      <c r="B815" s="35"/>
      <c r="C815" s="35"/>
      <c r="D815" s="35"/>
      <c r="E815" s="35"/>
      <c r="F815" s="41"/>
      <c r="G815" s="35"/>
    </row>
    <row r="816" spans="1:7" ht="15.75" customHeight="1">
      <c r="A816" s="35"/>
      <c r="B816" s="35"/>
      <c r="C816" s="35"/>
      <c r="D816" s="35"/>
      <c r="E816" s="35"/>
      <c r="F816" s="41"/>
      <c r="G816" s="35"/>
    </row>
    <row r="817" spans="1:7" ht="15.75" customHeight="1">
      <c r="A817" s="35"/>
      <c r="B817" s="35"/>
      <c r="C817" s="35"/>
      <c r="D817" s="35"/>
      <c r="E817" s="35"/>
      <c r="F817" s="41"/>
      <c r="G817" s="35"/>
    </row>
    <row r="818" spans="1:7" ht="15.75" customHeight="1">
      <c r="A818" s="35"/>
      <c r="B818" s="35"/>
      <c r="C818" s="35"/>
      <c r="D818" s="35"/>
      <c r="E818" s="35"/>
      <c r="F818" s="41"/>
      <c r="G818" s="35"/>
    </row>
    <row r="819" spans="1:7" ht="15.75" customHeight="1">
      <c r="A819" s="35"/>
      <c r="B819" s="35"/>
      <c r="C819" s="35"/>
      <c r="D819" s="35"/>
      <c r="E819" s="35"/>
      <c r="F819" s="41"/>
      <c r="G819" s="35"/>
    </row>
    <row r="820" spans="1:7" ht="15.75" customHeight="1">
      <c r="A820" s="35"/>
      <c r="B820" s="35"/>
      <c r="C820" s="35"/>
      <c r="D820" s="35"/>
      <c r="E820" s="35"/>
      <c r="F820" s="41"/>
      <c r="G820" s="35"/>
    </row>
    <row r="821" spans="1:7" ht="15.75" customHeight="1">
      <c r="A821" s="35"/>
      <c r="B821" s="35"/>
      <c r="C821" s="35"/>
      <c r="D821" s="35"/>
      <c r="E821" s="35"/>
      <c r="F821" s="41"/>
      <c r="G821" s="35"/>
    </row>
    <row r="822" spans="1:7" ht="15.75" customHeight="1">
      <c r="A822" s="35"/>
      <c r="B822" s="35"/>
      <c r="C822" s="35"/>
      <c r="D822" s="35"/>
      <c r="E822" s="35"/>
      <c r="F822" s="41"/>
      <c r="G822" s="35"/>
    </row>
    <row r="823" spans="1:7" ht="15.75" customHeight="1">
      <c r="A823" s="35"/>
      <c r="B823" s="35"/>
      <c r="C823" s="35"/>
      <c r="D823" s="35"/>
      <c r="E823" s="35"/>
      <c r="F823" s="41"/>
      <c r="G823" s="35"/>
    </row>
    <row r="824" spans="1:7" ht="15.75" customHeight="1">
      <c r="A824" s="35"/>
      <c r="B824" s="35"/>
      <c r="C824" s="35"/>
      <c r="D824" s="35"/>
      <c r="E824" s="35"/>
      <c r="F824" s="41"/>
      <c r="G824" s="35"/>
    </row>
    <row r="825" spans="1:7" ht="15.75" customHeight="1">
      <c r="A825" s="35"/>
      <c r="B825" s="35"/>
      <c r="C825" s="35"/>
      <c r="D825" s="35"/>
      <c r="E825" s="35"/>
      <c r="F825" s="41"/>
      <c r="G825" s="35"/>
    </row>
    <row r="826" spans="1:7" ht="15.75" customHeight="1">
      <c r="A826" s="35"/>
      <c r="B826" s="35"/>
      <c r="C826" s="35"/>
      <c r="D826" s="35"/>
      <c r="E826" s="35"/>
      <c r="F826" s="41"/>
      <c r="G826" s="35"/>
    </row>
    <row r="827" spans="1:7" ht="15.75" customHeight="1">
      <c r="A827" s="35"/>
      <c r="B827" s="35"/>
      <c r="C827" s="35"/>
      <c r="D827" s="35"/>
      <c r="E827" s="35"/>
      <c r="F827" s="41"/>
      <c r="G827" s="35"/>
    </row>
    <row r="828" spans="1:7" ht="15.75" customHeight="1">
      <c r="A828" s="35"/>
      <c r="B828" s="35"/>
      <c r="C828" s="35"/>
      <c r="D828" s="35"/>
      <c r="E828" s="35"/>
      <c r="F828" s="41"/>
      <c r="G828" s="35"/>
    </row>
    <row r="829" spans="1:7" ht="15.75" customHeight="1">
      <c r="A829" s="35"/>
      <c r="B829" s="35"/>
      <c r="C829" s="35"/>
      <c r="D829" s="35"/>
      <c r="E829" s="35"/>
      <c r="F829" s="41"/>
      <c r="G829" s="35"/>
    </row>
    <row r="830" spans="1:7" ht="15.75" customHeight="1">
      <c r="A830" s="35"/>
      <c r="B830" s="35"/>
      <c r="C830" s="35"/>
      <c r="D830" s="35"/>
      <c r="E830" s="35"/>
      <c r="F830" s="41"/>
      <c r="G830" s="35"/>
    </row>
    <row r="831" spans="1:7" ht="15.75" customHeight="1">
      <c r="A831" s="35"/>
      <c r="B831" s="35"/>
      <c r="C831" s="35"/>
      <c r="D831" s="35"/>
      <c r="E831" s="35"/>
      <c r="F831" s="41"/>
      <c r="G831" s="35"/>
    </row>
    <row r="832" spans="1:7" ht="15.75" customHeight="1">
      <c r="A832" s="35"/>
      <c r="B832" s="35"/>
      <c r="C832" s="35"/>
      <c r="D832" s="35"/>
      <c r="E832" s="35"/>
      <c r="F832" s="41"/>
      <c r="G832" s="35"/>
    </row>
    <row r="833" spans="1:7" ht="15.75" customHeight="1">
      <c r="A833" s="35"/>
      <c r="B833" s="35"/>
      <c r="C833" s="35"/>
      <c r="D833" s="35"/>
      <c r="E833" s="35"/>
      <c r="F833" s="41"/>
      <c r="G833" s="35"/>
    </row>
    <row r="834" spans="1:7" ht="15.75" customHeight="1">
      <c r="A834" s="35"/>
      <c r="B834" s="35"/>
      <c r="C834" s="35"/>
      <c r="D834" s="35"/>
      <c r="E834" s="35"/>
      <c r="F834" s="41"/>
      <c r="G834" s="35"/>
    </row>
    <row r="835" spans="1:7" ht="15.75" customHeight="1">
      <c r="A835" s="35"/>
      <c r="B835" s="35"/>
      <c r="C835" s="35"/>
      <c r="D835" s="35"/>
      <c r="E835" s="35"/>
      <c r="F835" s="41"/>
      <c r="G835" s="35"/>
    </row>
    <row r="836" spans="1:7" ht="15.75" customHeight="1">
      <c r="A836" s="35"/>
      <c r="B836" s="35"/>
      <c r="C836" s="35"/>
      <c r="D836" s="35"/>
      <c r="E836" s="35"/>
      <c r="F836" s="41"/>
      <c r="G836" s="35"/>
    </row>
    <row r="837" spans="1:7" ht="15.75" customHeight="1">
      <c r="A837" s="35"/>
      <c r="B837" s="35"/>
      <c r="C837" s="35"/>
      <c r="D837" s="35"/>
      <c r="E837" s="35"/>
      <c r="F837" s="41"/>
      <c r="G837" s="35"/>
    </row>
    <row r="838" spans="1:7" ht="15.75" customHeight="1">
      <c r="A838" s="35"/>
      <c r="B838" s="35"/>
      <c r="C838" s="35"/>
      <c r="D838" s="35"/>
      <c r="E838" s="35"/>
      <c r="F838" s="41"/>
      <c r="G838" s="35"/>
    </row>
    <row r="839" spans="1:7" ht="15.75" customHeight="1">
      <c r="A839" s="35"/>
      <c r="B839" s="35"/>
      <c r="C839" s="35"/>
      <c r="D839" s="35"/>
      <c r="E839" s="35"/>
      <c r="F839" s="41"/>
      <c r="G839" s="35"/>
    </row>
    <row r="840" spans="1:7" ht="15.75" customHeight="1">
      <c r="A840" s="35"/>
      <c r="B840" s="35"/>
      <c r="C840" s="35"/>
      <c r="D840" s="35"/>
      <c r="E840" s="35"/>
      <c r="F840" s="41"/>
      <c r="G840" s="35"/>
    </row>
    <row r="841" spans="1:7" ht="15.75" customHeight="1">
      <c r="A841" s="35"/>
      <c r="B841" s="35"/>
      <c r="C841" s="35"/>
      <c r="D841" s="35"/>
      <c r="E841" s="35"/>
      <c r="F841" s="41"/>
      <c r="G841" s="35"/>
    </row>
    <row r="842" spans="1:7" ht="15.75" customHeight="1">
      <c r="A842" s="35"/>
      <c r="B842" s="35"/>
      <c r="C842" s="35"/>
      <c r="D842" s="35"/>
      <c r="E842" s="35"/>
      <c r="F842" s="41"/>
      <c r="G842" s="35"/>
    </row>
    <row r="843" spans="1:7" ht="15.75" customHeight="1">
      <c r="A843" s="35"/>
      <c r="B843" s="35"/>
      <c r="C843" s="35"/>
      <c r="D843" s="35"/>
      <c r="E843" s="35"/>
      <c r="F843" s="41"/>
      <c r="G843" s="35"/>
    </row>
    <row r="844" spans="1:7" ht="15.75" customHeight="1">
      <c r="A844" s="35"/>
      <c r="B844" s="35"/>
      <c r="C844" s="35"/>
      <c r="D844" s="35"/>
      <c r="E844" s="35"/>
      <c r="F844" s="41"/>
      <c r="G844" s="35"/>
    </row>
    <row r="845" spans="1:7" ht="15.75" customHeight="1">
      <c r="A845" s="35"/>
      <c r="B845" s="35"/>
      <c r="C845" s="35"/>
      <c r="D845" s="35"/>
      <c r="E845" s="35"/>
      <c r="F845" s="41"/>
      <c r="G845" s="35"/>
    </row>
    <row r="846" spans="1:7" ht="15.75" customHeight="1">
      <c r="A846" s="35"/>
      <c r="B846" s="35"/>
      <c r="C846" s="35"/>
      <c r="D846" s="35"/>
      <c r="E846" s="35"/>
      <c r="F846" s="41"/>
      <c r="G846" s="35"/>
    </row>
    <row r="847" spans="1:7" ht="15.75" customHeight="1">
      <c r="A847" s="35"/>
      <c r="B847" s="35"/>
      <c r="C847" s="35"/>
      <c r="D847" s="35"/>
      <c r="E847" s="35"/>
      <c r="F847" s="41"/>
      <c r="G847" s="35"/>
    </row>
    <row r="848" spans="1:7" ht="15.75" customHeight="1">
      <c r="A848" s="35"/>
      <c r="B848" s="35"/>
      <c r="C848" s="35"/>
      <c r="D848" s="35"/>
      <c r="E848" s="35"/>
      <c r="F848" s="41"/>
      <c r="G848" s="35"/>
    </row>
    <row r="849" spans="1:7" ht="15.75" customHeight="1">
      <c r="A849" s="35"/>
      <c r="B849" s="35"/>
      <c r="C849" s="35"/>
      <c r="D849" s="35"/>
      <c r="E849" s="35"/>
      <c r="F849" s="41"/>
      <c r="G849" s="35"/>
    </row>
    <row r="850" spans="1:7" ht="15.75" customHeight="1">
      <c r="A850" s="35"/>
      <c r="B850" s="35"/>
      <c r="C850" s="35"/>
      <c r="D850" s="35"/>
      <c r="E850" s="35"/>
      <c r="F850" s="41"/>
      <c r="G850" s="35"/>
    </row>
    <row r="851" spans="1:7" ht="15.75" customHeight="1">
      <c r="A851" s="35"/>
      <c r="B851" s="35"/>
      <c r="C851" s="35"/>
      <c r="D851" s="35"/>
      <c r="E851" s="35"/>
      <c r="F851" s="41"/>
      <c r="G851" s="35"/>
    </row>
    <row r="852" spans="1:7" ht="15.75" customHeight="1">
      <c r="A852" s="35"/>
      <c r="B852" s="35"/>
      <c r="C852" s="35"/>
      <c r="D852" s="35"/>
      <c r="E852" s="35"/>
      <c r="F852" s="41"/>
      <c r="G852" s="35"/>
    </row>
    <row r="853" spans="1:7" ht="15.75" customHeight="1">
      <c r="A853" s="35"/>
      <c r="B853" s="35"/>
      <c r="C853" s="35"/>
      <c r="D853" s="35"/>
      <c r="E853" s="35"/>
      <c r="F853" s="41"/>
      <c r="G853" s="35"/>
    </row>
    <row r="854" spans="1:7" ht="15.75" customHeight="1">
      <c r="A854" s="35"/>
      <c r="B854" s="35"/>
      <c r="C854" s="35"/>
      <c r="D854" s="35"/>
      <c r="E854" s="35"/>
      <c r="F854" s="41"/>
      <c r="G854" s="35"/>
    </row>
    <row r="855" spans="1:7" ht="15.75" customHeight="1">
      <c r="A855" s="35"/>
      <c r="B855" s="35"/>
      <c r="C855" s="35"/>
      <c r="D855" s="35"/>
      <c r="E855" s="35"/>
      <c r="F855" s="41"/>
      <c r="G855" s="35"/>
    </row>
    <row r="856" spans="1:7" ht="15.75" customHeight="1">
      <c r="A856" s="35"/>
      <c r="B856" s="35"/>
      <c r="C856" s="35"/>
      <c r="D856" s="35"/>
      <c r="E856" s="35"/>
      <c r="F856" s="41"/>
      <c r="G856" s="35"/>
    </row>
    <row r="857" spans="1:7" ht="15.75" customHeight="1">
      <c r="A857" s="35"/>
      <c r="B857" s="35"/>
      <c r="C857" s="35"/>
      <c r="D857" s="35"/>
      <c r="E857" s="35"/>
      <c r="F857" s="41"/>
      <c r="G857" s="35"/>
    </row>
    <row r="858" spans="1:7" ht="15.75" customHeight="1">
      <c r="A858" s="35"/>
      <c r="B858" s="35"/>
      <c r="C858" s="35"/>
      <c r="D858" s="35"/>
      <c r="E858" s="35"/>
      <c r="F858" s="41"/>
      <c r="G858" s="35"/>
    </row>
    <row r="859" spans="1:7" ht="15.75" customHeight="1">
      <c r="A859" s="35"/>
      <c r="B859" s="35"/>
      <c r="C859" s="35"/>
      <c r="D859" s="35"/>
      <c r="E859" s="35"/>
      <c r="F859" s="41"/>
      <c r="G859" s="35"/>
    </row>
    <row r="860" spans="1:7" ht="15.75" customHeight="1">
      <c r="A860" s="35"/>
      <c r="B860" s="35"/>
      <c r="C860" s="35"/>
      <c r="D860" s="35"/>
      <c r="E860" s="35"/>
      <c r="F860" s="41"/>
      <c r="G860" s="35"/>
    </row>
    <row r="861" spans="1:7" ht="15.75" customHeight="1">
      <c r="A861" s="35"/>
      <c r="B861" s="35"/>
      <c r="C861" s="35"/>
      <c r="D861" s="35"/>
      <c r="E861" s="35"/>
      <c r="F861" s="41"/>
      <c r="G861" s="35"/>
    </row>
    <row r="862" spans="1:7" ht="15.75" customHeight="1">
      <c r="A862" s="35"/>
      <c r="B862" s="35"/>
      <c r="C862" s="35"/>
      <c r="D862" s="35"/>
      <c r="E862" s="35"/>
      <c r="F862" s="41"/>
      <c r="G862" s="35"/>
    </row>
    <row r="863" spans="1:7" ht="15.75" customHeight="1">
      <c r="A863" s="35"/>
      <c r="B863" s="35"/>
      <c r="C863" s="35"/>
      <c r="D863" s="35"/>
      <c r="E863" s="35"/>
      <c r="F863" s="41"/>
      <c r="G863" s="35"/>
    </row>
    <row r="864" spans="1:7" ht="15.75" customHeight="1">
      <c r="A864" s="35"/>
      <c r="B864" s="35"/>
      <c r="C864" s="35"/>
      <c r="D864" s="35"/>
      <c r="E864" s="35"/>
      <c r="F864" s="41"/>
      <c r="G864" s="35"/>
    </row>
    <row r="865" spans="1:7" ht="15.75" customHeight="1">
      <c r="A865" s="35"/>
      <c r="B865" s="35"/>
      <c r="C865" s="35"/>
      <c r="D865" s="35"/>
      <c r="E865" s="35"/>
      <c r="F865" s="41"/>
      <c r="G865" s="35"/>
    </row>
    <row r="866" spans="1:7" ht="15.75" customHeight="1">
      <c r="A866" s="35"/>
      <c r="B866" s="35"/>
      <c r="C866" s="35"/>
      <c r="D866" s="35"/>
      <c r="E866" s="35"/>
      <c r="F866" s="41"/>
      <c r="G866" s="35"/>
    </row>
    <row r="867" spans="1:7" ht="15.75" customHeight="1">
      <c r="A867" s="35"/>
      <c r="B867" s="35"/>
      <c r="C867" s="35"/>
      <c r="D867" s="35"/>
      <c r="E867" s="35"/>
      <c r="F867" s="41"/>
      <c r="G867" s="35"/>
    </row>
    <row r="868" spans="1:7" ht="15.75" customHeight="1">
      <c r="A868" s="35"/>
      <c r="B868" s="35"/>
      <c r="C868" s="35"/>
      <c r="D868" s="35"/>
      <c r="E868" s="35"/>
      <c r="F868" s="41"/>
      <c r="G868" s="35"/>
    </row>
    <row r="869" spans="1:7" ht="15.75" customHeight="1">
      <c r="A869" s="35"/>
      <c r="B869" s="35"/>
      <c r="C869" s="35"/>
      <c r="D869" s="35"/>
      <c r="E869" s="35"/>
      <c r="F869" s="41"/>
      <c r="G869" s="35"/>
    </row>
    <row r="870" spans="1:7" ht="15.75" customHeight="1">
      <c r="A870" s="35"/>
      <c r="B870" s="35"/>
      <c r="C870" s="35"/>
      <c r="D870" s="35"/>
      <c r="E870" s="35"/>
      <c r="F870" s="41"/>
      <c r="G870" s="35"/>
    </row>
    <row r="871" spans="1:7" ht="15.75" customHeight="1">
      <c r="A871" s="35"/>
      <c r="B871" s="35"/>
      <c r="C871" s="35"/>
      <c r="D871" s="35"/>
      <c r="E871" s="35"/>
      <c r="F871" s="41"/>
      <c r="G871" s="35"/>
    </row>
    <row r="872" spans="1:7" ht="15.75" customHeight="1">
      <c r="A872" s="35"/>
      <c r="B872" s="35"/>
      <c r="C872" s="35"/>
      <c r="D872" s="35"/>
      <c r="E872" s="35"/>
      <c r="F872" s="41"/>
      <c r="G872" s="35"/>
    </row>
    <row r="873" spans="1:7" ht="15.75" customHeight="1">
      <c r="A873" s="35"/>
      <c r="B873" s="35"/>
      <c r="C873" s="35"/>
      <c r="D873" s="35"/>
      <c r="E873" s="35"/>
      <c r="F873" s="41"/>
      <c r="G873" s="35"/>
    </row>
    <row r="874" spans="1:7" ht="15.75" customHeight="1">
      <c r="A874" s="35"/>
      <c r="B874" s="35"/>
      <c r="C874" s="35"/>
      <c r="D874" s="35"/>
      <c r="E874" s="35"/>
      <c r="F874" s="41"/>
      <c r="G874" s="35"/>
    </row>
    <row r="875" spans="1:7" ht="15.75" customHeight="1">
      <c r="A875" s="35"/>
      <c r="B875" s="35"/>
      <c r="C875" s="35"/>
      <c r="D875" s="35"/>
      <c r="E875" s="35"/>
      <c r="F875" s="41"/>
      <c r="G875" s="35"/>
    </row>
    <row r="876" spans="1:7" ht="15.75" customHeight="1">
      <c r="A876" s="35"/>
      <c r="B876" s="35"/>
      <c r="C876" s="35"/>
      <c r="D876" s="35"/>
      <c r="E876" s="35"/>
      <c r="F876" s="41"/>
      <c r="G876" s="35"/>
    </row>
    <row r="877" spans="1:7" ht="15.75" customHeight="1">
      <c r="A877" s="35"/>
      <c r="B877" s="35"/>
      <c r="C877" s="35"/>
      <c r="D877" s="35"/>
      <c r="E877" s="35"/>
      <c r="F877" s="41"/>
      <c r="G877" s="35"/>
    </row>
    <row r="878" spans="1:7" ht="15.75" customHeight="1">
      <c r="A878" s="35"/>
      <c r="B878" s="35"/>
      <c r="C878" s="35"/>
      <c r="D878" s="35"/>
      <c r="E878" s="35"/>
      <c r="F878" s="41"/>
      <c r="G878" s="35"/>
    </row>
    <row r="879" spans="1:7" ht="15.75" customHeight="1">
      <c r="A879" s="35"/>
      <c r="B879" s="35"/>
      <c r="C879" s="35"/>
      <c r="D879" s="35"/>
      <c r="E879" s="35"/>
      <c r="F879" s="41"/>
      <c r="G879" s="35"/>
    </row>
    <row r="880" spans="1:7" ht="15.75" customHeight="1">
      <c r="A880" s="35"/>
      <c r="B880" s="35"/>
      <c r="C880" s="35"/>
      <c r="D880" s="35"/>
      <c r="E880" s="35"/>
      <c r="F880" s="41"/>
      <c r="G880" s="35"/>
    </row>
    <row r="881" spans="1:7" ht="15.75" customHeight="1">
      <c r="A881" s="35"/>
      <c r="B881" s="35"/>
      <c r="C881" s="35"/>
      <c r="D881" s="35"/>
      <c r="E881" s="35"/>
      <c r="F881" s="41"/>
      <c r="G881" s="35"/>
    </row>
    <row r="882" spans="1:7" ht="15.75" customHeight="1">
      <c r="A882" s="35"/>
      <c r="B882" s="35"/>
      <c r="C882" s="35"/>
      <c r="D882" s="35"/>
      <c r="E882" s="35"/>
      <c r="F882" s="41"/>
      <c r="G882" s="35"/>
    </row>
    <row r="883" spans="1:7" ht="15.75" customHeight="1">
      <c r="A883" s="35"/>
      <c r="B883" s="35"/>
      <c r="C883" s="35"/>
      <c r="D883" s="35"/>
      <c r="E883" s="35"/>
      <c r="F883" s="41"/>
      <c r="G883" s="35"/>
    </row>
    <row r="884" spans="1:7" ht="15.75" customHeight="1">
      <c r="A884" s="35"/>
      <c r="B884" s="35"/>
      <c r="C884" s="35"/>
      <c r="D884" s="35"/>
      <c r="E884" s="35"/>
      <c r="F884" s="41"/>
      <c r="G884" s="35"/>
    </row>
    <row r="885" spans="1:7" ht="15.75" customHeight="1">
      <c r="A885" s="35"/>
      <c r="B885" s="35"/>
      <c r="C885" s="35"/>
      <c r="D885" s="35"/>
      <c r="E885" s="35"/>
      <c r="F885" s="41"/>
      <c r="G885" s="35"/>
    </row>
    <row r="886" spans="1:7" ht="15.75" customHeight="1">
      <c r="A886" s="35"/>
      <c r="B886" s="35"/>
      <c r="C886" s="35"/>
      <c r="D886" s="35"/>
      <c r="E886" s="35"/>
      <c r="F886" s="41"/>
      <c r="G886" s="35"/>
    </row>
    <row r="887" spans="1:7" ht="15.75" customHeight="1">
      <c r="A887" s="35"/>
      <c r="B887" s="35"/>
      <c r="C887" s="35"/>
      <c r="D887" s="35"/>
      <c r="E887" s="35"/>
      <c r="F887" s="41"/>
      <c r="G887" s="35"/>
    </row>
    <row r="888" spans="1:7" ht="15.75" customHeight="1">
      <c r="A888" s="35"/>
      <c r="B888" s="35"/>
      <c r="C888" s="35"/>
      <c r="D888" s="35"/>
      <c r="E888" s="35"/>
      <c r="F888" s="41"/>
      <c r="G888" s="35"/>
    </row>
    <row r="889" spans="1:7" ht="15.75" customHeight="1">
      <c r="A889" s="35"/>
      <c r="B889" s="35"/>
      <c r="C889" s="35"/>
      <c r="D889" s="35"/>
      <c r="E889" s="35"/>
      <c r="F889" s="41"/>
      <c r="G889" s="35"/>
    </row>
    <row r="890" spans="1:7" ht="15.75" customHeight="1">
      <c r="A890" s="35"/>
      <c r="B890" s="35"/>
      <c r="C890" s="35"/>
      <c r="D890" s="35"/>
      <c r="E890" s="35"/>
      <c r="F890" s="41"/>
      <c r="G890" s="35"/>
    </row>
    <row r="891" spans="1:7" ht="15.75" customHeight="1">
      <c r="A891" s="35"/>
      <c r="B891" s="35"/>
      <c r="C891" s="35"/>
      <c r="D891" s="35"/>
      <c r="E891" s="35"/>
      <c r="F891" s="41"/>
      <c r="G891" s="35"/>
    </row>
    <row r="892" spans="1:7" ht="15.75" customHeight="1">
      <c r="A892" s="35"/>
      <c r="B892" s="35"/>
      <c r="C892" s="35"/>
      <c r="D892" s="35"/>
      <c r="E892" s="35"/>
      <c r="F892" s="41"/>
      <c r="G892" s="35"/>
    </row>
    <row r="893" spans="1:7" ht="15.75" customHeight="1">
      <c r="A893" s="35"/>
      <c r="B893" s="35"/>
      <c r="C893" s="35"/>
      <c r="D893" s="35"/>
      <c r="E893" s="35"/>
      <c r="F893" s="41"/>
      <c r="G893" s="35"/>
    </row>
    <row r="894" spans="1:7" ht="15.75" customHeight="1">
      <c r="A894" s="35"/>
      <c r="B894" s="35"/>
      <c r="C894" s="35"/>
      <c r="D894" s="35"/>
      <c r="E894" s="35"/>
      <c r="F894" s="41"/>
      <c r="G894" s="35"/>
    </row>
    <row r="895" spans="1:7" ht="15.75" customHeight="1">
      <c r="A895" s="35"/>
      <c r="B895" s="35"/>
      <c r="C895" s="35"/>
      <c r="D895" s="35"/>
      <c r="E895" s="35"/>
      <c r="F895" s="41"/>
      <c r="G895" s="35"/>
    </row>
    <row r="896" spans="1:7" ht="15.75" customHeight="1">
      <c r="A896" s="35"/>
      <c r="B896" s="35"/>
      <c r="C896" s="35"/>
      <c r="D896" s="35"/>
      <c r="E896" s="35"/>
      <c r="F896" s="41"/>
      <c r="G896" s="35"/>
    </row>
    <row r="897" spans="1:7" ht="15.75" customHeight="1">
      <c r="A897" s="35"/>
      <c r="B897" s="35"/>
      <c r="C897" s="35"/>
      <c r="D897" s="35"/>
      <c r="E897" s="35"/>
      <c r="F897" s="41"/>
      <c r="G897" s="35"/>
    </row>
    <row r="898" spans="1:7" ht="15.75" customHeight="1">
      <c r="A898" s="35"/>
      <c r="B898" s="35"/>
      <c r="C898" s="35"/>
      <c r="D898" s="35"/>
      <c r="E898" s="35"/>
      <c r="F898" s="41"/>
      <c r="G898" s="35"/>
    </row>
    <row r="899" spans="1:7" ht="15.75" customHeight="1">
      <c r="A899" s="35"/>
      <c r="B899" s="35"/>
      <c r="C899" s="35"/>
      <c r="D899" s="35"/>
      <c r="E899" s="35"/>
      <c r="F899" s="41"/>
      <c r="G899" s="35"/>
    </row>
    <row r="900" spans="1:7" ht="15.75" customHeight="1">
      <c r="A900" s="35"/>
      <c r="B900" s="35"/>
      <c r="C900" s="35"/>
      <c r="D900" s="35"/>
      <c r="E900" s="35"/>
      <c r="F900" s="41"/>
      <c r="G900" s="35"/>
    </row>
    <row r="901" spans="1:7" ht="15.75" customHeight="1">
      <c r="A901" s="35"/>
      <c r="B901" s="35"/>
      <c r="C901" s="35"/>
      <c r="D901" s="35"/>
      <c r="E901" s="35"/>
      <c r="F901" s="41"/>
      <c r="G901" s="35"/>
    </row>
    <row r="902" spans="1:7" ht="15.75" customHeight="1">
      <c r="A902" s="35"/>
      <c r="B902" s="35"/>
      <c r="C902" s="35"/>
      <c r="D902" s="35"/>
      <c r="E902" s="35"/>
      <c r="F902" s="41"/>
      <c r="G902" s="35"/>
    </row>
    <row r="903" spans="1:7" ht="15.75" customHeight="1">
      <c r="A903" s="35"/>
      <c r="B903" s="35"/>
      <c r="C903" s="35"/>
      <c r="D903" s="35"/>
      <c r="E903" s="35"/>
      <c r="F903" s="41"/>
      <c r="G903" s="35"/>
    </row>
    <row r="904" spans="1:7" ht="15.75" customHeight="1">
      <c r="A904" s="35"/>
      <c r="B904" s="35"/>
      <c r="C904" s="35"/>
      <c r="D904" s="35"/>
      <c r="E904" s="35"/>
      <c r="F904" s="41"/>
      <c r="G904" s="35"/>
    </row>
    <row r="905" spans="1:7" ht="15.75" customHeight="1">
      <c r="A905" s="35"/>
      <c r="B905" s="35"/>
      <c r="C905" s="35"/>
      <c r="D905" s="35"/>
      <c r="E905" s="35"/>
      <c r="F905" s="41"/>
      <c r="G905" s="35"/>
    </row>
    <row r="906" spans="1:7" ht="15.75" customHeight="1">
      <c r="A906" s="35"/>
      <c r="B906" s="35"/>
      <c r="C906" s="35"/>
      <c r="D906" s="35"/>
      <c r="E906" s="35"/>
      <c r="F906" s="41"/>
      <c r="G906" s="35"/>
    </row>
    <row r="907" spans="1:7" ht="15.75" customHeight="1">
      <c r="A907" s="35"/>
      <c r="B907" s="35"/>
      <c r="C907" s="35"/>
      <c r="D907" s="35"/>
      <c r="E907" s="35"/>
      <c r="F907" s="41"/>
      <c r="G907" s="35"/>
    </row>
    <row r="908" spans="1:7" ht="15.75" customHeight="1">
      <c r="A908" s="35"/>
      <c r="B908" s="35"/>
      <c r="C908" s="35"/>
      <c r="D908" s="35"/>
      <c r="E908" s="35"/>
      <c r="F908" s="41"/>
      <c r="G908" s="35"/>
    </row>
    <row r="909" spans="1:7" ht="15.75" customHeight="1">
      <c r="A909" s="35"/>
      <c r="B909" s="35"/>
      <c r="C909" s="35"/>
      <c r="D909" s="35"/>
      <c r="E909" s="35"/>
      <c r="F909" s="41"/>
      <c r="G909" s="35"/>
    </row>
    <row r="910" spans="1:7" ht="15.75" customHeight="1">
      <c r="A910" s="35"/>
      <c r="B910" s="35"/>
      <c r="C910" s="35"/>
      <c r="D910" s="35"/>
      <c r="E910" s="35"/>
      <c r="F910" s="41"/>
      <c r="G910" s="35"/>
    </row>
    <row r="911" spans="1:7" ht="15.75" customHeight="1">
      <c r="A911" s="35"/>
      <c r="B911" s="35"/>
      <c r="C911" s="35"/>
      <c r="D911" s="35"/>
      <c r="E911" s="35"/>
      <c r="F911" s="41"/>
      <c r="G911" s="35"/>
    </row>
    <row r="912" spans="1:7" ht="15.75" customHeight="1">
      <c r="A912" s="35"/>
      <c r="B912" s="35"/>
      <c r="C912" s="35"/>
      <c r="D912" s="35"/>
      <c r="E912" s="35"/>
      <c r="F912" s="41"/>
      <c r="G912" s="35"/>
    </row>
    <row r="913" spans="1:7" ht="15.75" customHeight="1">
      <c r="A913" s="35"/>
      <c r="B913" s="35"/>
      <c r="C913" s="35"/>
      <c r="D913" s="35"/>
      <c r="E913" s="35"/>
      <c r="F913" s="41"/>
      <c r="G913" s="35"/>
    </row>
    <row r="914" spans="1:7" ht="15.75" customHeight="1">
      <c r="A914" s="35"/>
      <c r="B914" s="35"/>
      <c r="C914" s="35"/>
      <c r="D914" s="35"/>
      <c r="E914" s="35"/>
      <c r="F914" s="41"/>
      <c r="G914" s="35"/>
    </row>
    <row r="915" spans="1:7" ht="15.75" customHeight="1">
      <c r="A915" s="35"/>
      <c r="B915" s="35"/>
      <c r="C915" s="35"/>
      <c r="D915" s="35"/>
      <c r="E915" s="35"/>
      <c r="F915" s="41"/>
      <c r="G915" s="35"/>
    </row>
    <row r="916" spans="1:7" ht="15.75" customHeight="1">
      <c r="A916" s="35"/>
      <c r="B916" s="35"/>
      <c r="C916" s="35"/>
      <c r="D916" s="35"/>
      <c r="E916" s="35"/>
      <c r="F916" s="41"/>
      <c r="G916" s="35"/>
    </row>
    <row r="917" spans="1:7" ht="15.75" customHeight="1">
      <c r="A917" s="35"/>
      <c r="B917" s="35"/>
      <c r="C917" s="35"/>
      <c r="D917" s="35"/>
      <c r="E917" s="35"/>
      <c r="F917" s="41"/>
      <c r="G917" s="35"/>
    </row>
    <row r="918" spans="1:7" ht="15.75" customHeight="1">
      <c r="A918" s="35"/>
      <c r="B918" s="35"/>
      <c r="C918" s="35"/>
      <c r="D918" s="35"/>
      <c r="E918" s="35"/>
      <c r="F918" s="41"/>
      <c r="G918" s="35"/>
    </row>
    <row r="919" spans="1:7" ht="15.75" customHeight="1">
      <c r="A919" s="35"/>
      <c r="B919" s="35"/>
      <c r="C919" s="35"/>
      <c r="D919" s="35"/>
      <c r="E919" s="35"/>
      <c r="F919" s="41"/>
      <c r="G919" s="35"/>
    </row>
    <row r="920" spans="1:7" ht="15.75" customHeight="1">
      <c r="A920" s="35"/>
      <c r="B920" s="35"/>
      <c r="C920" s="35"/>
      <c r="D920" s="35"/>
      <c r="E920" s="35"/>
      <c r="F920" s="41"/>
      <c r="G920" s="35"/>
    </row>
    <row r="921" spans="1:7" ht="15.75" customHeight="1">
      <c r="A921" s="35"/>
      <c r="B921" s="35"/>
      <c r="C921" s="35"/>
      <c r="D921" s="35"/>
      <c r="E921" s="35"/>
      <c r="F921" s="41"/>
      <c r="G921" s="35"/>
    </row>
    <row r="922" spans="1:7" ht="15.75" customHeight="1">
      <c r="A922" s="35"/>
      <c r="B922" s="35"/>
      <c r="C922" s="35"/>
      <c r="D922" s="35"/>
      <c r="E922" s="35"/>
      <c r="F922" s="41"/>
      <c r="G922" s="35"/>
    </row>
    <row r="923" spans="1:7" ht="15.75" customHeight="1">
      <c r="A923" s="35"/>
      <c r="B923" s="35"/>
      <c r="C923" s="35"/>
      <c r="D923" s="35"/>
      <c r="E923" s="35"/>
      <c r="F923" s="41"/>
      <c r="G923" s="35"/>
    </row>
    <row r="924" spans="1:7" ht="15.75" customHeight="1">
      <c r="A924" s="35"/>
      <c r="B924" s="35"/>
      <c r="C924" s="35"/>
      <c r="D924" s="35"/>
      <c r="E924" s="35"/>
      <c r="F924" s="41"/>
      <c r="G924" s="35"/>
    </row>
    <row r="925" spans="1:7" ht="15.75" customHeight="1">
      <c r="A925" s="35"/>
      <c r="B925" s="35"/>
      <c r="C925" s="35"/>
      <c r="D925" s="35"/>
      <c r="E925" s="35"/>
      <c r="F925" s="41"/>
      <c r="G925" s="35"/>
    </row>
    <row r="926" spans="1:7" ht="15.75" customHeight="1">
      <c r="A926" s="35"/>
      <c r="B926" s="35"/>
      <c r="C926" s="35"/>
      <c r="D926" s="35"/>
      <c r="E926" s="35"/>
      <c r="F926" s="41"/>
      <c r="G926" s="35"/>
    </row>
    <row r="927" spans="1:7" ht="15.75" customHeight="1">
      <c r="A927" s="35"/>
      <c r="B927" s="35"/>
      <c r="C927" s="35"/>
      <c r="D927" s="35"/>
      <c r="E927" s="35"/>
      <c r="F927" s="41"/>
      <c r="G927" s="35"/>
    </row>
    <row r="928" spans="1:7" ht="15.75" customHeight="1">
      <c r="A928" s="35"/>
      <c r="B928" s="35"/>
      <c r="C928" s="35"/>
      <c r="D928" s="35"/>
      <c r="E928" s="35"/>
      <c r="F928" s="41"/>
      <c r="G928" s="35"/>
    </row>
    <row r="929" spans="1:7" ht="15.75" customHeight="1">
      <c r="A929" s="35"/>
      <c r="B929" s="35"/>
      <c r="C929" s="35"/>
      <c r="D929" s="35"/>
      <c r="E929" s="35"/>
      <c r="F929" s="41"/>
      <c r="G929" s="35"/>
    </row>
    <row r="930" spans="1:7" ht="15.75" customHeight="1">
      <c r="A930" s="35"/>
      <c r="B930" s="35"/>
      <c r="C930" s="35"/>
      <c r="D930" s="35"/>
      <c r="E930" s="35"/>
      <c r="F930" s="41"/>
      <c r="G930" s="35"/>
    </row>
    <row r="931" spans="1:7" ht="15.75" customHeight="1">
      <c r="A931" s="35"/>
      <c r="B931" s="35"/>
      <c r="C931" s="35"/>
      <c r="D931" s="35"/>
      <c r="E931" s="35"/>
      <c r="F931" s="41"/>
      <c r="G931" s="35"/>
    </row>
    <row r="932" spans="1:7" ht="15.75" customHeight="1">
      <c r="A932" s="35"/>
      <c r="B932" s="35"/>
      <c r="C932" s="35"/>
      <c r="D932" s="35"/>
      <c r="E932" s="35"/>
      <c r="F932" s="41"/>
      <c r="G932" s="35"/>
    </row>
    <row r="933" spans="1:7" ht="15.75" customHeight="1">
      <c r="A933" s="35"/>
      <c r="B933" s="35"/>
      <c r="C933" s="35"/>
      <c r="D933" s="35"/>
      <c r="E933" s="35"/>
      <c r="F933" s="41"/>
      <c r="G933" s="35"/>
    </row>
    <row r="934" spans="1:7" ht="15.75" customHeight="1">
      <c r="A934" s="35"/>
      <c r="B934" s="35"/>
      <c r="C934" s="35"/>
      <c r="D934" s="35"/>
      <c r="E934" s="35"/>
      <c r="F934" s="41"/>
      <c r="G934" s="35"/>
    </row>
    <row r="935" spans="1:7" ht="15.75" customHeight="1">
      <c r="A935" s="35"/>
      <c r="B935" s="35"/>
      <c r="C935" s="35"/>
      <c r="D935" s="35"/>
      <c r="E935" s="35"/>
      <c r="F935" s="41"/>
      <c r="G935" s="35"/>
    </row>
    <row r="936" spans="1:7" ht="15.75" customHeight="1">
      <c r="A936" s="35"/>
      <c r="B936" s="35"/>
      <c r="C936" s="35"/>
      <c r="D936" s="35"/>
      <c r="E936" s="35"/>
      <c r="F936" s="41"/>
      <c r="G936" s="35"/>
    </row>
    <row r="937" spans="1:7" ht="15.75" customHeight="1">
      <c r="A937" s="35"/>
      <c r="B937" s="35"/>
      <c r="C937" s="35"/>
      <c r="D937" s="35"/>
      <c r="E937" s="35"/>
      <c r="F937" s="41"/>
      <c r="G937" s="35"/>
    </row>
    <row r="938" spans="1:7" ht="15.75" customHeight="1">
      <c r="A938" s="35"/>
      <c r="B938" s="35"/>
      <c r="C938" s="35"/>
      <c r="D938" s="35"/>
      <c r="E938" s="35"/>
      <c r="F938" s="41"/>
      <c r="G938" s="35"/>
    </row>
    <row r="939" spans="1:7" ht="15.75" customHeight="1">
      <c r="A939" s="35"/>
      <c r="B939" s="35"/>
      <c r="C939" s="35"/>
      <c r="D939" s="35"/>
      <c r="E939" s="35"/>
      <c r="F939" s="41"/>
      <c r="G939" s="35"/>
    </row>
    <row r="940" spans="1:7" ht="15.75" customHeight="1">
      <c r="A940" s="35"/>
      <c r="B940" s="35"/>
      <c r="C940" s="35"/>
      <c r="D940" s="35"/>
      <c r="E940" s="35"/>
      <c r="F940" s="41"/>
      <c r="G940" s="35"/>
    </row>
    <row r="941" spans="1:7" ht="15.75" customHeight="1">
      <c r="A941" s="35"/>
      <c r="B941" s="35"/>
      <c r="C941" s="35"/>
      <c r="D941" s="35"/>
      <c r="E941" s="35"/>
      <c r="F941" s="41"/>
      <c r="G941" s="35"/>
    </row>
    <row r="942" spans="1:7" ht="15.75" customHeight="1">
      <c r="A942" s="35"/>
      <c r="B942" s="35"/>
      <c r="C942" s="35"/>
      <c r="D942" s="35"/>
      <c r="E942" s="35"/>
      <c r="F942" s="41"/>
      <c r="G942" s="35"/>
    </row>
    <row r="943" spans="1:7" ht="15.75" customHeight="1">
      <c r="A943" s="35"/>
      <c r="B943" s="35"/>
      <c r="C943" s="35"/>
      <c r="D943" s="35"/>
      <c r="E943" s="35"/>
      <c r="F943" s="41"/>
      <c r="G943" s="35"/>
    </row>
    <row r="944" spans="1:7" ht="15.75" customHeight="1">
      <c r="A944" s="35"/>
      <c r="B944" s="35"/>
      <c r="C944" s="35"/>
      <c r="D944" s="35"/>
      <c r="E944" s="35"/>
      <c r="F944" s="41"/>
      <c r="G944" s="35"/>
    </row>
    <row r="945" spans="1:7" ht="15.75" customHeight="1">
      <c r="A945" s="35"/>
      <c r="B945" s="35"/>
      <c r="C945" s="35"/>
      <c r="D945" s="35"/>
      <c r="E945" s="35"/>
      <c r="F945" s="41"/>
      <c r="G945" s="35"/>
    </row>
    <row r="946" spans="1:7" ht="15.75" customHeight="1">
      <c r="A946" s="35"/>
      <c r="B946" s="35"/>
      <c r="C946" s="35"/>
      <c r="D946" s="35"/>
      <c r="E946" s="35"/>
      <c r="F946" s="41"/>
      <c r="G946" s="35"/>
    </row>
    <row r="947" spans="1:7" ht="15.75" customHeight="1">
      <c r="A947" s="35"/>
      <c r="B947" s="35"/>
      <c r="C947" s="35"/>
      <c r="D947" s="35"/>
      <c r="E947" s="35"/>
      <c r="F947" s="41"/>
      <c r="G947" s="35"/>
    </row>
    <row r="948" spans="1:7" ht="15.75" customHeight="1">
      <c r="A948" s="35"/>
      <c r="B948" s="35"/>
      <c r="C948" s="35"/>
      <c r="D948" s="35"/>
      <c r="E948" s="35"/>
      <c r="F948" s="41"/>
      <c r="G948" s="35"/>
    </row>
    <row r="949" spans="1:7" ht="15.75" customHeight="1">
      <c r="A949" s="35"/>
      <c r="B949" s="35"/>
      <c r="C949" s="35"/>
      <c r="D949" s="35"/>
      <c r="E949" s="35"/>
      <c r="F949" s="41"/>
      <c r="G949" s="35"/>
    </row>
    <row r="950" spans="1:7" ht="15.75" customHeight="1">
      <c r="A950" s="35"/>
      <c r="B950" s="35"/>
      <c r="C950" s="35"/>
      <c r="D950" s="35"/>
      <c r="E950" s="35"/>
      <c r="F950" s="41"/>
      <c r="G950" s="35"/>
    </row>
    <row r="951" spans="1:7" ht="15.75" customHeight="1">
      <c r="A951" s="35"/>
      <c r="B951" s="35"/>
      <c r="C951" s="35"/>
      <c r="D951" s="35"/>
      <c r="E951" s="35"/>
      <c r="F951" s="41"/>
      <c r="G951" s="35"/>
    </row>
    <row r="952" spans="1:7" ht="15.75" customHeight="1">
      <c r="A952" s="35"/>
      <c r="B952" s="35"/>
      <c r="C952" s="35"/>
      <c r="D952" s="35"/>
      <c r="E952" s="35"/>
      <c r="F952" s="41"/>
      <c r="G952" s="35"/>
    </row>
    <row r="953" spans="1:7" ht="15.75" customHeight="1">
      <c r="A953" s="35"/>
      <c r="B953" s="35"/>
      <c r="C953" s="35"/>
      <c r="D953" s="35"/>
      <c r="E953" s="35"/>
      <c r="F953" s="41"/>
      <c r="G953" s="35"/>
    </row>
    <row r="954" spans="1:7" ht="15.75" customHeight="1">
      <c r="A954" s="35"/>
      <c r="B954" s="35"/>
      <c r="C954" s="35"/>
      <c r="D954" s="35"/>
      <c r="E954" s="35"/>
      <c r="F954" s="41"/>
      <c r="G954" s="35"/>
    </row>
    <row r="955" spans="1:7" ht="15.75" customHeight="1">
      <c r="A955" s="35"/>
      <c r="B955" s="35"/>
      <c r="C955" s="35"/>
      <c r="D955" s="35"/>
      <c r="E955" s="35"/>
      <c r="F955" s="41"/>
      <c r="G955" s="35"/>
    </row>
    <row r="956" spans="1:7" ht="15.75" customHeight="1">
      <c r="A956" s="35"/>
      <c r="B956" s="35"/>
      <c r="C956" s="35"/>
      <c r="D956" s="35"/>
      <c r="E956" s="35"/>
      <c r="F956" s="41"/>
      <c r="G956" s="35"/>
    </row>
    <row r="957" spans="1:7" ht="15.75" customHeight="1">
      <c r="A957" s="35"/>
      <c r="B957" s="35"/>
      <c r="C957" s="35"/>
      <c r="D957" s="35"/>
      <c r="E957" s="35"/>
      <c r="F957" s="41"/>
      <c r="G957" s="35"/>
    </row>
    <row r="958" spans="1:7" ht="15.75" customHeight="1">
      <c r="A958" s="35"/>
      <c r="B958" s="35"/>
      <c r="C958" s="35"/>
      <c r="D958" s="35"/>
      <c r="E958" s="35"/>
      <c r="F958" s="41"/>
      <c r="G958" s="35"/>
    </row>
    <row r="959" spans="1:7" ht="15.75" customHeight="1">
      <c r="A959" s="35"/>
      <c r="B959" s="35"/>
      <c r="C959" s="35"/>
      <c r="D959" s="35"/>
      <c r="E959" s="35"/>
      <c r="F959" s="41"/>
      <c r="G959" s="35"/>
    </row>
    <row r="960" spans="1:7" ht="15.75" customHeight="1">
      <c r="A960" s="35"/>
      <c r="B960" s="35"/>
      <c r="C960" s="35"/>
      <c r="D960" s="35"/>
      <c r="E960" s="35"/>
      <c r="F960" s="41"/>
      <c r="G960" s="35"/>
    </row>
    <row r="961" spans="1:7" ht="15.75" customHeight="1">
      <c r="A961" s="35"/>
      <c r="B961" s="35"/>
      <c r="C961" s="35"/>
      <c r="D961" s="35"/>
      <c r="E961" s="35"/>
      <c r="F961" s="41"/>
      <c r="G961" s="35"/>
    </row>
    <row r="962" spans="1:7" ht="15.75" customHeight="1">
      <c r="A962" s="35"/>
      <c r="B962" s="35"/>
      <c r="C962" s="35"/>
      <c r="D962" s="35"/>
      <c r="E962" s="35"/>
      <c r="F962" s="41"/>
      <c r="G962" s="35"/>
    </row>
    <row r="963" spans="1:7" ht="15.75" customHeight="1">
      <c r="A963" s="35"/>
      <c r="B963" s="35"/>
      <c r="C963" s="35"/>
      <c r="D963" s="35"/>
      <c r="E963" s="35"/>
      <c r="F963" s="41"/>
      <c r="G963" s="35"/>
    </row>
    <row r="964" spans="1:7" ht="15.75" customHeight="1">
      <c r="A964" s="35"/>
      <c r="B964" s="35"/>
      <c r="C964" s="35"/>
      <c r="D964" s="35"/>
      <c r="E964" s="35"/>
      <c r="F964" s="41"/>
      <c r="G964" s="35"/>
    </row>
    <row r="965" spans="1:7" ht="15.75" customHeight="1">
      <c r="A965" s="35"/>
      <c r="B965" s="35"/>
      <c r="C965" s="35"/>
      <c r="D965" s="35"/>
      <c r="E965" s="35"/>
      <c r="F965" s="41"/>
      <c r="G965" s="35"/>
    </row>
    <row r="966" spans="1:7" ht="15.75" customHeight="1">
      <c r="A966" s="35"/>
      <c r="B966" s="35"/>
      <c r="C966" s="35"/>
      <c r="D966" s="35"/>
      <c r="E966" s="35"/>
      <c r="F966" s="41"/>
      <c r="G966" s="35"/>
    </row>
    <row r="967" spans="1:7" ht="15.75" customHeight="1">
      <c r="A967" s="35"/>
      <c r="B967" s="35"/>
      <c r="C967" s="35"/>
      <c r="D967" s="35"/>
      <c r="E967" s="35"/>
      <c r="F967" s="41"/>
      <c r="G967" s="35"/>
    </row>
    <row r="968" spans="1:7" ht="15.75" customHeight="1">
      <c r="A968" s="35"/>
      <c r="B968" s="35"/>
      <c r="C968" s="35"/>
      <c r="D968" s="35"/>
      <c r="E968" s="35"/>
      <c r="F968" s="41"/>
      <c r="G968" s="35"/>
    </row>
    <row r="969" spans="1:7" ht="15.75" customHeight="1">
      <c r="A969" s="35"/>
      <c r="B969" s="35"/>
      <c r="C969" s="35"/>
      <c r="D969" s="35"/>
      <c r="E969" s="35"/>
      <c r="F969" s="41"/>
      <c r="G969" s="35"/>
    </row>
    <row r="970" spans="1:7" ht="15.75" customHeight="1">
      <c r="A970" s="35"/>
      <c r="B970" s="35"/>
      <c r="C970" s="35"/>
      <c r="D970" s="35"/>
      <c r="E970" s="35"/>
      <c r="F970" s="41"/>
      <c r="G970" s="35"/>
    </row>
    <row r="971" spans="1:7" ht="15.75" customHeight="1">
      <c r="A971" s="35"/>
      <c r="B971" s="35"/>
      <c r="C971" s="35"/>
      <c r="D971" s="35"/>
      <c r="E971" s="35"/>
      <c r="F971" s="41"/>
      <c r="G971" s="35"/>
    </row>
    <row r="972" spans="1:7" ht="15.75" customHeight="1">
      <c r="A972" s="35"/>
      <c r="B972" s="35"/>
      <c r="C972" s="35"/>
      <c r="D972" s="35"/>
      <c r="E972" s="35"/>
      <c r="F972" s="41"/>
      <c r="G972" s="35"/>
    </row>
    <row r="973" spans="1:7" ht="15.75" customHeight="1">
      <c r="A973" s="35"/>
      <c r="B973" s="35"/>
      <c r="C973" s="35"/>
      <c r="D973" s="35"/>
      <c r="E973" s="35"/>
      <c r="F973" s="41"/>
      <c r="G973" s="35"/>
    </row>
    <row r="974" spans="1:7" ht="15.75" customHeight="1">
      <c r="A974" s="35"/>
      <c r="B974" s="35"/>
      <c r="C974" s="35"/>
      <c r="D974" s="35"/>
      <c r="E974" s="35"/>
      <c r="F974" s="41"/>
      <c r="G974" s="35"/>
    </row>
    <row r="975" spans="1:7" ht="15.75" customHeight="1">
      <c r="A975" s="35"/>
      <c r="B975" s="35"/>
      <c r="C975" s="35"/>
      <c r="D975" s="35"/>
      <c r="E975" s="35"/>
      <c r="F975" s="41"/>
      <c r="G975" s="35"/>
    </row>
    <row r="976" spans="1:7" ht="15.75" customHeight="1">
      <c r="A976" s="35"/>
      <c r="B976" s="35"/>
      <c r="C976" s="35"/>
      <c r="D976" s="35"/>
      <c r="E976" s="35"/>
      <c r="F976" s="41"/>
      <c r="G976" s="35"/>
    </row>
    <row r="977" spans="1:7" ht="15.75" customHeight="1">
      <c r="A977" s="35"/>
      <c r="B977" s="35"/>
      <c r="C977" s="35"/>
      <c r="D977" s="35"/>
      <c r="E977" s="35"/>
      <c r="F977" s="41"/>
      <c r="G977" s="35"/>
    </row>
    <row r="978" spans="1:7" ht="15.75" customHeight="1">
      <c r="A978" s="35"/>
      <c r="B978" s="35"/>
      <c r="C978" s="35"/>
      <c r="D978" s="35"/>
      <c r="E978" s="35"/>
      <c r="F978" s="41"/>
      <c r="G978" s="35"/>
    </row>
    <row r="979" spans="1:7" ht="15.75" customHeight="1">
      <c r="A979" s="35"/>
      <c r="B979" s="35"/>
      <c r="C979" s="35"/>
      <c r="D979" s="35"/>
      <c r="E979" s="35"/>
      <c r="F979" s="41"/>
      <c r="G979" s="35"/>
    </row>
    <row r="980" spans="1:7" ht="15.75" customHeight="1">
      <c r="A980" s="35"/>
      <c r="B980" s="35"/>
      <c r="C980" s="35"/>
      <c r="D980" s="35"/>
      <c r="E980" s="35"/>
      <c r="F980" s="41"/>
      <c r="G980" s="35"/>
    </row>
    <row r="981" spans="1:7" ht="15.75" customHeight="1">
      <c r="A981" s="35"/>
      <c r="B981" s="35"/>
      <c r="C981" s="35"/>
      <c r="D981" s="35"/>
      <c r="E981" s="35"/>
      <c r="F981" s="41"/>
      <c r="G981" s="35"/>
    </row>
    <row r="982" spans="1:7" ht="15.75" customHeight="1">
      <c r="A982" s="35"/>
      <c r="B982" s="35"/>
      <c r="C982" s="35"/>
      <c r="D982" s="35"/>
      <c r="E982" s="35"/>
      <c r="F982" s="41"/>
      <c r="G982" s="35"/>
    </row>
    <row r="983" spans="1:7" ht="15.75" customHeight="1">
      <c r="A983" s="35"/>
      <c r="B983" s="35"/>
      <c r="C983" s="35"/>
      <c r="D983" s="35"/>
      <c r="E983" s="35"/>
      <c r="F983" s="41"/>
      <c r="G983" s="35"/>
    </row>
    <row r="984" spans="1:7" ht="15.75" customHeight="1">
      <c r="A984" s="35"/>
      <c r="B984" s="35"/>
      <c r="C984" s="35"/>
      <c r="D984" s="35"/>
      <c r="E984" s="35"/>
      <c r="F984" s="41"/>
      <c r="G984" s="35"/>
    </row>
    <row r="985" spans="1:7" ht="15.75" customHeight="1">
      <c r="A985" s="35"/>
      <c r="B985" s="35"/>
      <c r="C985" s="35"/>
      <c r="D985" s="35"/>
      <c r="E985" s="35"/>
      <c r="F985" s="41"/>
      <c r="G985" s="35"/>
    </row>
    <row r="986" spans="1:7" ht="15.75" customHeight="1">
      <c r="A986" s="35"/>
      <c r="B986" s="35"/>
      <c r="C986" s="35"/>
      <c r="D986" s="35"/>
      <c r="E986" s="35"/>
      <c r="F986" s="41"/>
      <c r="G986" s="35"/>
    </row>
    <row r="987" spans="1:7" ht="15.75" customHeight="1">
      <c r="A987" s="35"/>
      <c r="B987" s="35"/>
      <c r="C987" s="35"/>
      <c r="D987" s="35"/>
      <c r="E987" s="35"/>
      <c r="F987" s="41"/>
      <c r="G987" s="35"/>
    </row>
    <row r="988" spans="1:7" ht="15.75" customHeight="1">
      <c r="A988" s="35"/>
      <c r="B988" s="35"/>
      <c r="C988" s="35"/>
      <c r="D988" s="35"/>
      <c r="E988" s="35"/>
      <c r="F988" s="41"/>
      <c r="G988" s="35"/>
    </row>
    <row r="989" spans="1:7" ht="15.75" customHeight="1">
      <c r="A989" s="35"/>
      <c r="B989" s="35"/>
      <c r="C989" s="35"/>
      <c r="D989" s="35"/>
      <c r="E989" s="35"/>
      <c r="F989" s="41"/>
      <c r="G989" s="35"/>
    </row>
    <row r="990" spans="1:7" ht="15.75" customHeight="1">
      <c r="A990" s="35"/>
      <c r="B990" s="35"/>
      <c r="C990" s="35"/>
      <c r="D990" s="35"/>
      <c r="E990" s="35"/>
      <c r="F990" s="41"/>
      <c r="G990" s="35"/>
    </row>
    <row r="991" spans="1:7" ht="15.75" customHeight="1">
      <c r="A991" s="35"/>
      <c r="B991" s="35"/>
      <c r="C991" s="35"/>
      <c r="D991" s="35"/>
      <c r="E991" s="35"/>
      <c r="F991" s="41"/>
      <c r="G991" s="35"/>
    </row>
    <row r="992" spans="1:7" ht="15.75" customHeight="1">
      <c r="A992" s="35"/>
      <c r="B992" s="35"/>
      <c r="C992" s="35"/>
      <c r="D992" s="35"/>
      <c r="E992" s="35"/>
      <c r="F992" s="41"/>
      <c r="G992" s="35"/>
    </row>
    <row r="993" spans="1:7" ht="15.75" customHeight="1">
      <c r="A993" s="35"/>
      <c r="B993" s="35"/>
      <c r="C993" s="35"/>
      <c r="D993" s="35"/>
      <c r="E993" s="35"/>
      <c r="F993" s="41"/>
      <c r="G993" s="35"/>
    </row>
    <row r="994" spans="1:7" ht="15.75" customHeight="1">
      <c r="A994" s="35"/>
      <c r="B994" s="35"/>
      <c r="C994" s="35"/>
      <c r="D994" s="35"/>
      <c r="E994" s="35"/>
      <c r="F994" s="41"/>
      <c r="G994" s="35"/>
    </row>
    <row r="995" spans="1:7" ht="15.75" customHeight="1">
      <c r="A995" s="35"/>
      <c r="B995" s="35"/>
      <c r="C995" s="35"/>
      <c r="D995" s="35"/>
      <c r="E995" s="35"/>
      <c r="F995" s="41"/>
      <c r="G995" s="35"/>
    </row>
    <row r="996" spans="1:7" ht="15.75" customHeight="1">
      <c r="A996" s="35"/>
      <c r="B996" s="35"/>
      <c r="C996" s="35"/>
      <c r="D996" s="35"/>
      <c r="E996" s="35"/>
      <c r="F996" s="41"/>
      <c r="G996" s="35"/>
    </row>
    <row r="997" spans="1:7" ht="15.75" customHeight="1">
      <c r="A997" s="35"/>
      <c r="B997" s="35"/>
      <c r="C997" s="35"/>
      <c r="D997" s="35"/>
      <c r="E997" s="35"/>
      <c r="F997" s="41"/>
      <c r="G997" s="35"/>
    </row>
    <row r="998" spans="1:7" ht="15.75" customHeight="1">
      <c r="A998" s="35"/>
      <c r="B998" s="35"/>
      <c r="C998" s="35"/>
      <c r="D998" s="35"/>
      <c r="E998" s="35"/>
      <c r="F998" s="41"/>
      <c r="G998" s="35"/>
    </row>
    <row r="999" spans="1:7" ht="15.75" customHeight="1">
      <c r="A999" s="35"/>
      <c r="B999" s="35"/>
      <c r="C999" s="35"/>
      <c r="D999" s="35"/>
      <c r="E999" s="35"/>
      <c r="F999" s="41"/>
      <c r="G999" s="35"/>
    </row>
    <row r="1000" spans="1:7" ht="15.75" customHeight="1">
      <c r="A1000" s="35"/>
      <c r="B1000" s="35"/>
      <c r="C1000" s="35"/>
      <c r="D1000" s="35"/>
      <c r="E1000" s="35"/>
      <c r="F1000" s="41"/>
      <c r="G1000" s="35"/>
    </row>
  </sheetData>
  <autoFilter ref="A3:C57"/>
  <mergeCells count="2">
    <mergeCell ref="A1:B1"/>
    <mergeCell ref="E1:F1"/>
  </mergeCells>
  <conditionalFormatting sqref="G58 A4:B4 H4:XFD23 G5:G23 H45:XFD57 G45:G52 A53:A58 H26:XFD38 B5:B9">
    <cfRule type="expression" dxfId="1130" priority="2">
      <formula>NOT(ISBLANK($A4))</formula>
    </cfRule>
  </conditionalFormatting>
  <conditionalFormatting sqref="G57">
    <cfRule type="expression" dxfId="1129" priority="3">
      <formula>NOT(ISBLANK($A57))</formula>
    </cfRule>
  </conditionalFormatting>
  <conditionalFormatting sqref="G56">
    <cfRule type="expression" dxfId="1128" priority="5">
      <formula>NOT(ISBLANK($A56))</formula>
    </cfRule>
  </conditionalFormatting>
  <conditionalFormatting sqref="G32">
    <cfRule type="expression" dxfId="1127" priority="6">
      <formula>NOT(ISBLANK($A32))</formula>
    </cfRule>
  </conditionalFormatting>
  <conditionalFormatting sqref="G24">
    <cfRule type="expression" dxfId="1126" priority="7">
      <formula>NOT(ISBLANK($A24))</formula>
    </cfRule>
  </conditionalFormatting>
  <conditionalFormatting sqref="G30">
    <cfRule type="expression" dxfId="1125" priority="8">
      <formula>NOT(ISBLANK($A30))</formula>
    </cfRule>
  </conditionalFormatting>
  <conditionalFormatting sqref="G53:G55">
    <cfRule type="expression" dxfId="1124" priority="9">
      <formula>NOT(ISBLANK($A53))</formula>
    </cfRule>
  </conditionalFormatting>
  <conditionalFormatting sqref="G36">
    <cfRule type="expression" dxfId="1123" priority="10">
      <formula>NOT(ISBLANK($A36))</formula>
    </cfRule>
  </conditionalFormatting>
  <conditionalFormatting sqref="G38">
    <cfRule type="expression" dxfId="1122" priority="11">
      <formula>NOT(ISBLANK($A38))</formula>
    </cfRule>
  </conditionalFormatting>
  <conditionalFormatting sqref="H39:XFD40">
    <cfRule type="expression" dxfId="1121" priority="12">
      <formula>NOT(ISBLANK($A39))</formula>
    </cfRule>
  </conditionalFormatting>
  <conditionalFormatting sqref="G31">
    <cfRule type="expression" dxfId="1120" priority="13">
      <formula>NOT(ISBLANK($A31))</formula>
    </cfRule>
  </conditionalFormatting>
  <conditionalFormatting sqref="G25">
    <cfRule type="expression" dxfId="1119" priority="14">
      <formula>NOT(ISBLANK($A25))</formula>
    </cfRule>
  </conditionalFormatting>
  <conditionalFormatting sqref="G26:G28">
    <cfRule type="expression" dxfId="1118" priority="15">
      <formula>NOT(ISBLANK($A26))</formula>
    </cfRule>
  </conditionalFormatting>
  <conditionalFormatting sqref="G29">
    <cfRule type="expression" dxfId="1117" priority="16">
      <formula>NOT(ISBLANK($A29))</formula>
    </cfRule>
  </conditionalFormatting>
  <conditionalFormatting sqref="G33:G35">
    <cfRule type="expression" dxfId="1116" priority="17">
      <formula>NOT(ISBLANK($A33))</formula>
    </cfRule>
  </conditionalFormatting>
  <conditionalFormatting sqref="G37">
    <cfRule type="expression" dxfId="1115" priority="18">
      <formula>NOT(ISBLANK($A37))</formula>
    </cfRule>
  </conditionalFormatting>
  <conditionalFormatting sqref="G39:G40">
    <cfRule type="expression" dxfId="1114" priority="19">
      <formula>NOT(ISBLANK($A39))</formula>
    </cfRule>
  </conditionalFormatting>
  <conditionalFormatting sqref="B10:B13">
    <cfRule type="expression" dxfId="1113" priority="24">
      <formula>NOT(ISBLANK($A12))</formula>
    </cfRule>
  </conditionalFormatting>
  <conditionalFormatting sqref="B14:B18 B35:B38">
    <cfRule type="expression" dxfId="1112" priority="28">
      <formula>NOT(ISBLANK($A18))</formula>
    </cfRule>
  </conditionalFormatting>
  <conditionalFormatting sqref="B19 B24:B33 B39:B40">
    <cfRule type="expression" dxfId="1111" priority="29">
      <formula>NOT(ISBLANK($A24))</formula>
    </cfRule>
  </conditionalFormatting>
  <conditionalFormatting sqref="B20:B23">
    <cfRule type="expression" dxfId="1110" priority="33">
      <formula>NOT(ISBLANK($A26))</formula>
    </cfRule>
  </conditionalFormatting>
  <conditionalFormatting sqref="B48:B52">
    <cfRule type="expression" dxfId="1109" priority="34">
      <formula>NOT(ISBLANK($A56))</formula>
    </cfRule>
  </conditionalFormatting>
  <conditionalFormatting sqref="B47">
    <cfRule type="expression" dxfId="1108" priority="36">
      <formula>NOT(ISBLANK($A56))</formula>
    </cfRule>
  </conditionalFormatting>
  <conditionalFormatting sqref="B45:B46">
    <cfRule type="expression" dxfId="1107" priority="37">
      <formula>NOT(ISBLANK($A55))</formula>
    </cfRule>
  </conditionalFormatting>
  <conditionalFormatting sqref="D5:D6 D13">
    <cfRule type="expression" dxfId="1106" priority="53">
      <formula>NOT(ISBLANK($A5))</formula>
    </cfRule>
  </conditionalFormatting>
  <conditionalFormatting sqref="D14 D18 D56">
    <cfRule type="expression" dxfId="1105" priority="54">
      <formula>NOT(ISBLANK($A16))</formula>
    </cfRule>
  </conditionalFormatting>
  <conditionalFormatting sqref="D4:D35">
    <cfRule type="expression" dxfId="1104" priority="55">
      <formula>NOT(ISBLANK($A7))</formula>
    </cfRule>
  </conditionalFormatting>
  <conditionalFormatting sqref="D45:D46 D20 D26 D27">
    <cfRule type="expression" dxfId="1103" priority="56">
      <formula>NOT(ISBLANK($A28))</formula>
    </cfRule>
  </conditionalFormatting>
  <conditionalFormatting sqref="D37 D38 D39 D40 D41 D42 D43 D44 D45 D46 D47 D48 D49 D50 D51 D52">
    <cfRule type="expression" dxfId="1102" priority="57">
      <formula>NOT(ISBLANK($A44))</formula>
    </cfRule>
  </conditionalFormatting>
  <conditionalFormatting sqref="D9">
    <cfRule type="expression" dxfId="1101" priority="58">
      <formula>NOT(ISBLANK($A9))</formula>
    </cfRule>
  </conditionalFormatting>
  <conditionalFormatting sqref="D10 D51 D52">
    <cfRule type="expression" dxfId="1100" priority="59">
      <formula>NOT(ISBLANK($A12))</formula>
    </cfRule>
  </conditionalFormatting>
  <conditionalFormatting sqref="D11">
    <cfRule type="expression" dxfId="1099" priority="60">
      <formula>NOT(ISBLANK($A13))</formula>
    </cfRule>
  </conditionalFormatting>
  <conditionalFormatting sqref="D15:D16">
    <cfRule type="expression" dxfId="1098" priority="61">
      <formula>NOT(ISBLANK($A19))</formula>
    </cfRule>
  </conditionalFormatting>
  <conditionalFormatting sqref="D19 D24:D25">
    <cfRule type="expression" dxfId="1097" priority="62">
      <formula>NOT(ISBLANK($A24))</formula>
    </cfRule>
  </conditionalFormatting>
  <conditionalFormatting sqref="D55 D17 D51 D52">
    <cfRule type="expression" dxfId="1096" priority="63">
      <formula>NOT(ISBLANK($A18))</formula>
    </cfRule>
  </conditionalFormatting>
  <conditionalFormatting sqref="D51:D52 D21 D22 D23 D52">
    <cfRule type="expression" dxfId="1095" priority="64">
      <formula>NOT(ISBLANK($A27))</formula>
    </cfRule>
  </conditionalFormatting>
  <conditionalFormatting sqref="D53:D54">
    <cfRule type="expression" dxfId="1094" priority="65">
      <formula>NOT(ISBLANK($A59))</formula>
    </cfRule>
  </conditionalFormatting>
  <conditionalFormatting sqref="D48:D49 D52">
    <cfRule type="expression" dxfId="1093" priority="66">
      <formula>NOT(ISBLANK($A56))</formula>
    </cfRule>
  </conditionalFormatting>
  <conditionalFormatting sqref="D7">
    <cfRule type="expression" dxfId="1092" priority="67">
      <formula>NOT(ISBLANK($A7))</formula>
    </cfRule>
  </conditionalFormatting>
  <conditionalFormatting sqref="D4">
    <cfRule type="expression" dxfId="1091" priority="68">
      <formula>NOT(ISBLANK($A8))</formula>
    </cfRule>
  </conditionalFormatting>
  <conditionalFormatting sqref="D50">
    <cfRule type="expression" dxfId="1090" priority="69">
      <formula>NOT(ISBLANK($A26))</formula>
    </cfRule>
  </conditionalFormatting>
  <conditionalFormatting sqref="D36">
    <cfRule type="expression" dxfId="1089" priority="70">
      <formula>NOT(ISBLANK($A29))</formula>
    </cfRule>
  </conditionalFormatting>
  <conditionalFormatting sqref="D8">
    <cfRule type="expression" dxfId="1088" priority="71">
      <formula>NOT(ISBLANK($A28))</formula>
    </cfRule>
  </conditionalFormatting>
  <conditionalFormatting sqref="D12 D51 D52">
    <cfRule type="expression" dxfId="1087" priority="72">
      <formula>NOT(ISBLANK($A14))</formula>
    </cfRule>
  </conditionalFormatting>
  <conditionalFormatting sqref="C5:C6 C13 C22">
    <cfRule type="expression" dxfId="1086" priority="73">
      <formula>NOT(ISBLANK($A5))</formula>
    </cfRule>
  </conditionalFormatting>
  <conditionalFormatting sqref="C14 C18 C20 C17">
    <cfRule type="expression" dxfId="1085" priority="74">
      <formula>NOT(ISBLANK($A16))</formula>
    </cfRule>
  </conditionalFormatting>
  <conditionalFormatting sqref="C26:C35">
    <cfRule type="expression" dxfId="1084" priority="75">
      <formula>NOT(ISBLANK($A29))</formula>
    </cfRule>
  </conditionalFormatting>
  <conditionalFormatting sqref="C53 C23">
    <cfRule type="expression" dxfId="1083" priority="76">
      <formula>NOT(ISBLANK($A31))</formula>
    </cfRule>
  </conditionalFormatting>
  <conditionalFormatting sqref="C37:C55 C8">
    <cfRule type="expression" dxfId="1082" priority="77">
      <formula>NOT(ISBLANK($A15))</formula>
    </cfRule>
  </conditionalFormatting>
  <conditionalFormatting sqref="C9">
    <cfRule type="expression" dxfId="1081" priority="78">
      <formula>NOT(ISBLANK($A9))</formula>
    </cfRule>
  </conditionalFormatting>
  <conditionalFormatting sqref="C10">
    <cfRule type="expression" dxfId="1080" priority="79">
      <formula>NOT(ISBLANK($A12))</formula>
    </cfRule>
  </conditionalFormatting>
  <conditionalFormatting sqref="C11">
    <cfRule type="expression" dxfId="1079" priority="80">
      <formula>NOT(ISBLANK($A13))</formula>
    </cfRule>
  </conditionalFormatting>
  <conditionalFormatting sqref="C15:C16">
    <cfRule type="expression" dxfId="1078" priority="81">
      <formula>NOT(ISBLANK($A19))</formula>
    </cfRule>
  </conditionalFormatting>
  <conditionalFormatting sqref="C19 C24:C25">
    <cfRule type="expression" dxfId="1077" priority="82">
      <formula>NOT(ISBLANK($A24))</formula>
    </cfRule>
  </conditionalFormatting>
  <conditionalFormatting sqref="C51:C52 C21">
    <cfRule type="expression" dxfId="1076" priority="83">
      <formula>NOT(ISBLANK($A27))</formula>
    </cfRule>
  </conditionalFormatting>
  <conditionalFormatting sqref="C48:C49">
    <cfRule type="expression" dxfId="1075" priority="84">
      <formula>NOT(ISBLANK($A56))</formula>
    </cfRule>
  </conditionalFormatting>
  <conditionalFormatting sqref="C7">
    <cfRule type="expression" dxfId="1074" priority="85">
      <formula>NOT(ISBLANK($A7))</formula>
    </cfRule>
  </conditionalFormatting>
  <conditionalFormatting sqref="C4">
    <cfRule type="expression" dxfId="1073" priority="86">
      <formula>NOT(ISBLANK($A8))</formula>
    </cfRule>
  </conditionalFormatting>
  <conditionalFormatting sqref="C50 C51 C52">
    <cfRule type="expression" dxfId="1072" priority="87">
      <formula>NOT(ISBLANK($A26))</formula>
    </cfRule>
  </conditionalFormatting>
  <conditionalFormatting sqref="C36">
    <cfRule type="expression" dxfId="1071" priority="88">
      <formula>NOT(ISBLANK($A29))</formula>
    </cfRule>
  </conditionalFormatting>
  <conditionalFormatting sqref="C47 C48 C49 C50">
    <cfRule type="expression" dxfId="1070" priority="89">
      <formula>NOT(ISBLANK($A67))</formula>
    </cfRule>
  </conditionalFormatting>
  <conditionalFormatting sqref="C12 C46 C47 C48 C49 C50">
    <cfRule type="expression" dxfId="1069" priority="90">
      <formula>NOT(ISBLANK($A14))</formula>
    </cfRule>
  </conditionalFormatting>
  <conditionalFormatting sqref="B34">
    <cfRule type="expression" dxfId="1068" priority="92">
      <formula>NOT(ISBLANK(#REF!))</formula>
    </cfRule>
  </conditionalFormatting>
  <conditionalFormatting sqref="A5:A52">
    <cfRule type="expression" dxfId="1067" priority="1">
      <formula>NOT(ISBLANK($A5))</formula>
    </cfRule>
  </conditionalFormatting>
  <hyperlinks>
    <hyperlink ref="C4" r:id="rId1" display="http://dictionary.cambridge.org/dictionary/english/them"/>
    <hyperlink ref="D4" r:id="rId2" display="http://dictionary.cambridge.org/dictionary/english-vietnamese/them"/>
    <hyperlink ref="C5" r:id="rId3" display="http://dictionary.cambridge.org/dictionary/english/because"/>
    <hyperlink ref="D5" r:id="rId4" display="http://dictionary.cambridge.org/dictionary/english-vietnamese/because"/>
    <hyperlink ref="C6" r:id="rId5" display="http://dictionary.cambridge.org/dictionary/english/through"/>
    <hyperlink ref="D6" r:id="rId6" display="http://dictionary.cambridge.org/dictionary/english-vietnamese/through_1"/>
    <hyperlink ref="C7" r:id="rId7" display="http://dictionary.cambridge.org/dictionary/english/life"/>
    <hyperlink ref="D7" r:id="rId8" display="http://dictionary.cambridge.org/dictionary/english-vietnamese/life"/>
    <hyperlink ref="C8" r:id="rId9" display="http://dictionary.cambridge.org/dictionary/english/school"/>
    <hyperlink ref="D8" r:id="rId10" display="http://dictionary.cambridge.org/dictionary/english-vietnamese/school_1"/>
    <hyperlink ref="C9" r:id="rId11" display="http://dictionary.cambridge.org/dictionary/english/problem"/>
    <hyperlink ref="D9" r:id="rId12" display="http://dictionary.cambridge.org/dictionary/english-vietnamese/problem"/>
    <hyperlink ref="C10" r:id="rId13" display="http://dictionary.cambridge.org/dictionary/english/after"/>
    <hyperlink ref="D10" r:id="rId14" display="http://dictionary.cambridge.org/dictionary/english-vietnamese/after"/>
    <hyperlink ref="C11" r:id="rId15" display="http://dictionary.cambridge.org/dictionary/english/understand"/>
    <hyperlink ref="D11" r:id="rId16" display="http://dictionary.cambridge.org/dictionary/english-vietnamese/understand_1"/>
    <hyperlink ref="C12" r:id="rId17" display="http://dictionary.cambridge.org/dictionary/english/already"/>
    <hyperlink ref="D12" r:id="rId18" display="http://dictionary.cambridge.org/dictionary/english-vietnamese/already"/>
    <hyperlink ref="C13" r:id="rId19" display="http://dictionary.cambridge.org/dictionary/english/within"/>
    <hyperlink ref="D13" r:id="rId20" display="http://dictionary.cambridge.org/dictionary/english-vietnamese/within"/>
    <hyperlink ref="C14" r:id="rId21" display="http://dictionary.cambridge.org/dictionary/english/morning"/>
    <hyperlink ref="D14" r:id="rId22" display="http://dictionary.cambridge.org/dictionary/english-vietnamese/morning"/>
    <hyperlink ref="C15" r:id="rId23" display="http://dictionary.cambridge.org/dictionary/english/girl"/>
    <hyperlink ref="D15" r:id="rId24" display="http://dictionary.cambridge.org/dictionary/english-vietnamese/girl"/>
    <hyperlink ref="C16" r:id="rId25" display="http://dictionary.cambridge.org/dictionary/english/probably"/>
    <hyperlink ref="D16" r:id="rId26" display="http://dictionary.cambridge.org/dictionary/english-vietnamese/probable?q=probably"/>
    <hyperlink ref="C17" r:id="rId27" display="http://dictionary.cambridge.org/dictionary/english/market"/>
    <hyperlink ref="D17" r:id="rId28" display="http://dictionary.cambridge.org/dictionary/english-vietnamese/market"/>
    <hyperlink ref="C18" r:id="rId29" display="http://dictionary.cambridge.org/dictionary/english/course"/>
    <hyperlink ref="D18" r:id="rId30" display="http://dictionary.cambridge.org/dictionary/english-vietnamese/course"/>
    <hyperlink ref="C19" r:id="rId31" display="http://dictionary.cambridge.org/dictionary/english/along"/>
    <hyperlink ref="D19" r:id="rId32" display="http://dictionary.cambridge.org/dictionary/english-vietnamese/along_1"/>
    <hyperlink ref="C20" r:id="rId33" display="http://dictionary.cambridge.org/dictionary/english/better"/>
    <hyperlink ref="D20" r:id="rId34" display="http://dictionary.cambridge.org/dictionary/english-vietnamese/better"/>
    <hyperlink ref="C21" r:id="rId35" display="http://dictionary.cambridge.org/dictionary/english/less"/>
    <hyperlink ref="D21" r:id="rId36" display="http://dictionary.cambridge.org/dictionary/english-vietnamese/less"/>
    <hyperlink ref="C22" r:id="rId37" display="http://dictionary.cambridge.org/dictionary/english/bank"/>
    <hyperlink ref="D22" r:id="rId38" display="http://dictionary.cambridge.org/dictionary/english-vietnamese/bank_1"/>
    <hyperlink ref="C23" r:id="rId39" display="http://dictionary.cambridge.org/dictionary/english/behavior"/>
    <hyperlink ref="D23" r:id="rId40" display="http://dictionary.cambridge.org/dictionary/english-vietnamese/behave?q=behaviour"/>
    <hyperlink ref="C24" r:id="rId41" display="http://dictionary.cambridge.org/dictionary/english/save"/>
    <hyperlink ref="D24" r:id="rId42" display="http://dictionary.cambridge.org/dictionary/english-vietnamese/save_1"/>
    <hyperlink ref="C25" r:id="rId43" display="http://dictionary.cambridge.org/dictionary/english/indicate"/>
    <hyperlink ref="D25" r:id="rId44" display="http://dictionary.cambridge.org/dictionary/english-vietnamese/indicate"/>
    <hyperlink ref="C26" r:id="rId45" display="http://dictionary.cambridge.org/dictionary/english/huge"/>
    <hyperlink ref="D26" r:id="rId46" display="http://dictionary.cambridge.org/dictionary/english-vietnamese/huge"/>
    <hyperlink ref="C27" r:id="rId47" display="http://dictionary.cambridge.org/dictionary/english/down"/>
    <hyperlink ref="D27" r:id="rId48" display="http://dictionary.cambridge.org/dictionary/english-vietnamese/down_1"/>
    <hyperlink ref="C28" r:id="rId49" display="http://dictionary.cambridge.org/dictionary/english/notice"/>
    <hyperlink ref="D28" r:id="rId50" display="http://dictionary.cambridge.org/dictionary/english-vietnamese/notice"/>
    <hyperlink ref="C29" r:id="rId51" display="http://dictionary.cambridge.org/dictionary/english/prevent"/>
    <hyperlink ref="D29" r:id="rId52" display="http://dictionary.cambridge.org/dictionary/english-vietnamese/prevent"/>
    <hyperlink ref="C30" r:id="rId53" display="http://dictionary.cambridge.org/dictionary/english/born"/>
    <hyperlink ref="C31" r:id="rId54" display="http://dictionary.cambridge.org/dictionary/english/alone"/>
    <hyperlink ref="D31" r:id="rId55" display="http://dictionary.cambridge.org/dictionary/english-vietnamese/alone"/>
    <hyperlink ref="C32" r:id="rId56" display="http://dictionary.cambridge.org/dictionary/english/text"/>
    <hyperlink ref="D32" r:id="rId57" display="http://dictionary.cambridge.org/dictionary/english-vietnamese/text"/>
    <hyperlink ref="C33" r:id="rId58" display="http://dictionary.cambridge.org/dictionary/english/strange"/>
    <hyperlink ref="D33" r:id="rId59" display="http://dictionary.cambridge.org/dictionary/english-vietnamese/strange"/>
    <hyperlink ref="C34" r:id="rId60" display="http://dictionary.cambridge.org/dictionary/english/repeat"/>
    <hyperlink ref="D34" r:id="rId61" display="http://dictionary.cambridge.org/dictionary/english-vietnamese/repeat"/>
    <hyperlink ref="C35" r:id="rId62" display="http://dictionary.cambridge.org/dictionary/english/sick"/>
    <hyperlink ref="D35" r:id="rId63" display="http://dictionary.cambridge.org/dictionary/english-vietnamese/sick"/>
    <hyperlink ref="C36" r:id="rId64" display="http://dictionary.cambridge.org/dictionary/english/smart"/>
    <hyperlink ref="D36" r:id="rId65" display="http://dictionary.cambridge.org/dictionary/english-vietnamese/smart_1"/>
    <hyperlink ref="C37" r:id="rId66" display="http://dictionary.cambridge.org/dictionary/english/flow"/>
    <hyperlink ref="D37" r:id="rId67" display="http://dictionary.cambridge.org/dictionary/english-vietnamese/smart_1"/>
    <hyperlink ref="C38" r:id="rId68" display="http://dictionary.cambridge.org/dictionary/english/favor"/>
    <hyperlink ref="D38" r:id="rId69" display="http://dictionary.cambridge.org/dictionary/english-vietnamese/favour"/>
    <hyperlink ref="C39" r:id="rId70" display="http://dictionary.cambridge.org/dictionary/english/journal"/>
    <hyperlink ref="D39" r:id="rId71" display="http://dictionary.cambridge.org/dictionary/english-vietnamese/journal"/>
    <hyperlink ref="C40" r:id="rId72" display="http://dictionary.cambridge.org/dictionary/english/mall"/>
    <hyperlink ref="D40" r:id="rId73" display="http://dictionary.cambridge.org/dictionary/english-vietnamese/mall"/>
    <hyperlink ref="C41" r:id="rId74" display="http://dictionary.cambridge.org/dictionary/english/indication"/>
    <hyperlink ref="D41" r:id="rId75" display="http://dictionary.cambridge.org/dictionary/english-vietnamese/indicate?q=indication"/>
    <hyperlink ref="C42" r:id="rId76" display="http://dictionary.cambridge.org/dictionary/english/grace"/>
    <hyperlink ref="D42" r:id="rId77" display="http://dictionary.cambridge.org/dictionary/english-vietnamese/grace"/>
    <hyperlink ref="C43" r:id="rId78" display="http://dictionary.cambridge.org/dictionary/english/weird"/>
    <hyperlink ref="D43" r:id="rId79" display="http://dictionary.cambridge.org/dictionary/english-vietnamese/weird"/>
    <hyperlink ref="C44" r:id="rId80" display="http://dictionary.cambridge.org/dictionary/english/behavioral"/>
    <hyperlink ref="C45" r:id="rId81" display="http://dictionary.cambridge.org/dictionary/english/travel"/>
    <hyperlink ref="D45" r:id="rId82" display="http://dictionary.cambridge.org/dictionary/english-vietnamese/travel"/>
    <hyperlink ref="C46" r:id="rId83" display="http://dictionary.cambridge.org/dictionary/english/structural"/>
    <hyperlink ref="D46" r:id="rId84" display="http://dictionary.cambridge.org/dictionary/english-vietnamese/structure?q=structural"/>
    <hyperlink ref="C47" r:id="rId85" display="http://dictionary.cambridge.org/dictionary/english/gym"/>
    <hyperlink ref="D47" r:id="rId86" display="http://dictionary.cambridge.org/dictionary/english-vietnamese/gym"/>
    <hyperlink ref="C48" r:id="rId87" display="http://dictionary.cambridge.org/dictionary/english/indicator"/>
    <hyperlink ref="D48" r:id="rId88" display="http://dictionary.cambridge.org/dictionary/english-vietnamese/indicate?q=indicator"/>
    <hyperlink ref="C49" r:id="rId89" display="http://dictionary.cambridge.org/dictionary/english/prevention"/>
    <hyperlink ref="D49" r:id="rId90" display="http://dictionary.cambridge.org/dictionary/english-vietnamese/prevent?q=prevention"/>
    <hyperlink ref="C50" r:id="rId91" display="http://dictionary.cambridge.org/dictionary/english/mechanic"/>
    <hyperlink ref="D50" r:id="rId92" display="http://dictionary.cambridge.org/dictionary/english-vietnamese/mechanic"/>
    <hyperlink ref="C51" r:id="rId93" display="http://dictionary.cambridge.org/dictionary/english/coming"/>
    <hyperlink ref="D51" r:id="rId94" display="http://dictionary.cambridge.org/dictionary/english-vietnamese/come"/>
    <hyperlink ref="C52" r:id="rId95" display="http://dictionary.cambridge.org/dictionary/english/favorable"/>
    <hyperlink ref="D52" r:id="rId96" display="http://dictionary.cambridge.org/dictionary/english-vietnamese/favour?q=favourabl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A79" sqref="A4:A79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134" t="s">
        <v>0</v>
      </c>
      <c r="B1" s="135"/>
      <c r="C1" s="1">
        <f ca="1">TODAY()</f>
        <v>42495</v>
      </c>
      <c r="D1" s="2" t="str">
        <f>CONCATENATE(COUNTA($A$4:$A$56), "/", COUNTA($C$4:$C$56), " Learned / Total  ")</f>
        <v xml:space="preserve">0/53 Learned / Total  </v>
      </c>
      <c r="E1" s="136" t="s">
        <v>117</v>
      </c>
      <c r="F1" s="13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42" t="s">
        <v>2</v>
      </c>
      <c r="B3" s="43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47"/>
      <c r="B4" s="16">
        <v>14</v>
      </c>
      <c r="C4" s="79" t="str">
        <f>HYPERLINK("http://dictionary.cambridge.org/dictionary/english/you","you")</f>
        <v>you</v>
      </c>
      <c r="D4" s="116" t="str">
        <f>HYPERLINK("http://dictionary.cambridge.org/dictionary/english-vietnamese/you","bạn")</f>
        <v>bạn</v>
      </c>
      <c r="E4" s="120"/>
      <c r="F4" s="50"/>
      <c r="G4" s="8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45.75" customHeight="1">
      <c r="A5" s="47"/>
      <c r="B5" s="16">
        <v>15</v>
      </c>
      <c r="C5" s="79" t="str">
        <f>HYPERLINK("http://dictionary.cambridge.org/dictionary/english/he","he")</f>
        <v>he</v>
      </c>
      <c r="D5" s="116" t="str">
        <f>HYPERLINK("http://dictionary.cambridge.org/dictionary/english-vietnamese/he","nó, anh ấy")</f>
        <v>nó, anh ấy</v>
      </c>
      <c r="E5" s="120"/>
      <c r="F5" s="50"/>
      <c r="G5" s="81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45.75" customHeight="1">
      <c r="A6" s="47"/>
      <c r="B6" s="16">
        <v>19</v>
      </c>
      <c r="C6" s="79" t="str">
        <f>HYPERLINK("http://dictionary.cambridge.org/dictionary/english/say","say")</f>
        <v>say</v>
      </c>
      <c r="D6" s="116" t="str">
        <f>HYPERLINK("http://dictionary.cambridge.org/dictionary/english-vietnamese/say","nói")</f>
        <v>nói</v>
      </c>
      <c r="E6" s="120" t="s">
        <v>118</v>
      </c>
      <c r="F6" s="50"/>
      <c r="G6" s="81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45.75" customHeight="1">
      <c r="A7" s="47"/>
      <c r="B7" s="16">
        <v>31</v>
      </c>
      <c r="C7" s="79" t="str">
        <f>HYPERLINK("http://dictionary.cambridge.org/dictionary/english/she","she")</f>
        <v>she</v>
      </c>
      <c r="D7" s="116" t="str">
        <f>HYPERLINK("http://dictionary.cambridge.org/dictionary/english-vietnamese/she","cô ấy")</f>
        <v>cô ấy</v>
      </c>
      <c r="E7" s="120"/>
      <c r="F7" s="50"/>
      <c r="G7" s="82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45.75" customHeight="1">
      <c r="A8" s="47"/>
      <c r="B8" s="16">
        <v>33</v>
      </c>
      <c r="C8" s="79" t="str">
        <f>HYPERLINK("http://dictionary.cambridge.org/dictionary/english/as","as")</f>
        <v>as</v>
      </c>
      <c r="D8" s="117" t="str">
        <f>HYPERLINK("http://dictionary.cambridge.org/dictionary/english-vietnamese/as_1","khi, bởi vì")</f>
        <v>khi, bởi vì</v>
      </c>
      <c r="E8" s="121"/>
      <c r="F8" s="83"/>
      <c r="G8" s="81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45.75" customHeight="1">
      <c r="A9" s="47"/>
      <c r="B9" s="16">
        <v>40</v>
      </c>
      <c r="C9" s="79" t="str">
        <f>HYPERLINK("http://dictionary.cambridge.org/dictionary/english/if","if")</f>
        <v>if</v>
      </c>
      <c r="D9" s="116" t="str">
        <f>HYPERLINK("http://dictionary.cambridge.org/dictionary/english-vietnamese/if","nếu, gỉa sử")</f>
        <v>nếu, gỉa sử</v>
      </c>
      <c r="E9" s="120" t="s">
        <v>119</v>
      </c>
      <c r="F9" s="50"/>
      <c r="G9" s="81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45.75" customHeight="1">
      <c r="A10" s="47"/>
      <c r="B10" s="16">
        <v>52</v>
      </c>
      <c r="C10" s="79" t="str">
        <f>HYPERLINK("http://dictionary.cambridge.org/dictionary/english/time","time")</f>
        <v>time</v>
      </c>
      <c r="D10" s="116" t="str">
        <f>HYPERLINK("http://dictionary.cambridge.org/dictionary/english-vietnamese/time_1","thời gian")</f>
        <v>thời gian</v>
      </c>
      <c r="E10" s="120" t="s">
        <v>120</v>
      </c>
      <c r="F10" s="50"/>
      <c r="G10" s="81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45.75" customHeight="1">
      <c r="A11" s="47"/>
      <c r="B11" s="16">
        <v>57</v>
      </c>
      <c r="C11" s="79" t="str">
        <f>HYPERLINK("http://dictionary.cambridge.org/dictionary/english/when","when")</f>
        <v>when</v>
      </c>
      <c r="D11" s="116" t="str">
        <f>HYPERLINK("http://dictionary.cambridge.org/dictionary/english-vietnamese/when_1","khi")</f>
        <v>khi</v>
      </c>
      <c r="E11" s="120" t="s">
        <v>121</v>
      </c>
      <c r="F11" s="50"/>
      <c r="G11" s="81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45.75" customHeight="1">
      <c r="A12" s="47"/>
      <c r="B12" s="16">
        <v>75</v>
      </c>
      <c r="C12" s="79" t="str">
        <f>HYPERLINK("http://dictionary.cambridge.org/dictionary/english/other","other")</f>
        <v>other</v>
      </c>
      <c r="D12" s="116" t="str">
        <f>HYPERLINK("http://dictionary.cambridge.org/dictionary/english-vietnamese/other","cái còn lại")</f>
        <v>cái còn lại</v>
      </c>
      <c r="E12" s="120" t="s">
        <v>122</v>
      </c>
      <c r="F12" s="50"/>
      <c r="G12" s="81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45.75" customHeight="1">
      <c r="A13" s="47"/>
      <c r="B13" s="16">
        <v>77</v>
      </c>
      <c r="C13" s="79" t="str">
        <f>HYPERLINK("http://dictionary.cambridge.org/dictionary/english/then","then")</f>
        <v>then</v>
      </c>
      <c r="D13" s="116" t="str">
        <f>HYPERLINK("http://dictionary.cambridge.org/dictionary/english-vietnamese/then","vào lúc đó, sau đó")</f>
        <v>vào lúc đó, sau đó</v>
      </c>
      <c r="E13" s="120" t="s">
        <v>123</v>
      </c>
      <c r="F13" s="50"/>
      <c r="G13" s="81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45.75" customHeight="1">
      <c r="A14" s="47"/>
      <c r="B14" s="16">
        <v>79</v>
      </c>
      <c r="C14" s="81" t="str">
        <f>HYPERLINK("http://dictionary.cambridge.org/dictionary/english/our","our")</f>
        <v>our</v>
      </c>
      <c r="D14" s="116" t="str">
        <f>HYPERLINK("http://dictionary.cambridge.org/dictionary/english-vietnamese/our","của chúng ta")</f>
        <v>của chúng ta</v>
      </c>
      <c r="E14" s="120" t="s">
        <v>124</v>
      </c>
      <c r="F14" s="50"/>
      <c r="G14" s="81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45.75" customHeight="1">
      <c r="A15" s="47"/>
      <c r="B15" s="16">
        <v>81</v>
      </c>
      <c r="C15" s="79" t="str">
        <f>HYPERLINK("http://dictionary.cambridge.org/dictionary/english/more","more")</f>
        <v>more</v>
      </c>
      <c r="D15" s="116" t="str">
        <f>HYPERLINK("http://dictionary.cambridge.org/dictionary/english-vietnamese/more_1","nhiều hơn")</f>
        <v>nhiều hơn</v>
      </c>
      <c r="E15" s="120" t="s">
        <v>125</v>
      </c>
      <c r="F15" s="50"/>
      <c r="G15" s="8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45.75" customHeight="1">
      <c r="A16" s="47"/>
      <c r="B16" s="16">
        <v>82</v>
      </c>
      <c r="C16" s="79" t="str">
        <f>HYPERLINK("http://dictionary.cambridge.org/dictionary/english/these","these")</f>
        <v>these</v>
      </c>
      <c r="D16" s="116" t="str">
        <f>HYPERLINK("http://dictionary.cambridge.org/dictionary/english-vietnamese/this","những cái đó")</f>
        <v>những cái đó</v>
      </c>
      <c r="E16" s="120" t="s">
        <v>126</v>
      </c>
      <c r="F16" s="50"/>
      <c r="G16" s="81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45.75" customHeight="1">
      <c r="A17" s="47"/>
      <c r="B17" s="16">
        <v>101</v>
      </c>
      <c r="C17" s="79" t="str">
        <f>HYPERLINK("http://dictionary.cambridge.org/dictionary/english/only","only")</f>
        <v>only</v>
      </c>
      <c r="D17" s="118" t="s">
        <v>127</v>
      </c>
      <c r="E17" s="120" t="s">
        <v>128</v>
      </c>
      <c r="F17" s="50"/>
      <c r="G17" s="8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45.75" customHeight="1">
      <c r="A18" s="47"/>
      <c r="B18" s="16">
        <v>122</v>
      </c>
      <c r="C18" s="79" t="str">
        <f>HYPERLINK("http://dictionary.cambridge.org/dictionary/english/call","call")</f>
        <v>call</v>
      </c>
      <c r="D18" s="116" t="str">
        <f>HYPERLINK("http://dictionary.cambridge.org/dictionary/english-vietnamese/call_1","gọi")</f>
        <v>gọi</v>
      </c>
      <c r="E18" s="120" t="s">
        <v>129</v>
      </c>
      <c r="F18" s="50"/>
      <c r="G18" s="81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45.75" customHeight="1">
      <c r="A19" s="47"/>
      <c r="B19" s="16">
        <v>150</v>
      </c>
      <c r="C19" s="79" t="str">
        <f>HYPERLINK("http://dictionary.cambridge.org/dictionary/english/leave","leave")</f>
        <v>leave</v>
      </c>
      <c r="D19" s="116" t="str">
        <f>HYPERLINK("http://dictionary.cambridge.org/dictionary/english-vietnamese/leave_1","rời đi")</f>
        <v>rời đi</v>
      </c>
      <c r="E19" s="120" t="s">
        <v>130</v>
      </c>
      <c r="F19" s="50"/>
      <c r="G19" s="81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45.75" customHeight="1">
      <c r="A20" s="47"/>
      <c r="B20" s="16">
        <v>158</v>
      </c>
      <c r="C20" s="79" t="str">
        <f>HYPERLINK("http://dictionary.cambridge.org/dictionary/english/why","why")</f>
        <v>why</v>
      </c>
      <c r="D20" s="116" t="str">
        <f>HYPERLINK("http://dictionary.cambridge.org/dictionary/english-vietnamese/why","tại sao")</f>
        <v>tại sao</v>
      </c>
      <c r="E20" s="120" t="s">
        <v>131</v>
      </c>
      <c r="F20" s="50"/>
      <c r="G20" s="81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45.75" customHeight="1">
      <c r="A21" s="47"/>
      <c r="B21" s="16">
        <v>160</v>
      </c>
      <c r="C21" s="79" t="str">
        <f>HYPERLINK("http://dictionary.cambridge.org/dictionary/english/great","great")</f>
        <v>great</v>
      </c>
      <c r="D21" s="116" t="str">
        <f>HYPERLINK("http://dictionary.cambridge.org/dictionary/english-vietnamese/great_1","tuyệt vời")</f>
        <v>tuyệt vời</v>
      </c>
      <c r="E21" s="120" t="s">
        <v>132</v>
      </c>
      <c r="F21" s="50"/>
      <c r="G21" s="81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45.75" customHeight="1">
      <c r="A22" s="47"/>
      <c r="B22" s="16">
        <v>183</v>
      </c>
      <c r="C22" s="79" t="str">
        <f>HYPERLINK("http://dictionary.cambridge.org/dictionary/english/such","such")</f>
        <v>such</v>
      </c>
      <c r="D22" s="117" t="str">
        <f>HYPERLINK("http://dictionary.cambridge.org/dictionary/english-vietnamese/such","như thế")</f>
        <v>như thế</v>
      </c>
      <c r="E22" s="121" t="s">
        <v>133</v>
      </c>
      <c r="F22" s="83"/>
      <c r="G22" s="8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45.75" customHeight="1">
      <c r="A23" s="47"/>
      <c r="B23" s="16">
        <v>184</v>
      </c>
      <c r="C23" s="79" t="str">
        <f>HYPERLINK("http://dictionary.cambridge.org/dictionary/english/again","again")</f>
        <v>again</v>
      </c>
      <c r="D23" s="116" t="str">
        <f>HYPERLINK("http://dictionary.cambridge.org/dictionary/english-vietnamese/again","lại")</f>
        <v>lại</v>
      </c>
      <c r="E23" s="120" t="s">
        <v>134</v>
      </c>
      <c r="F23" s="50"/>
      <c r="G23" s="81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45.75" customHeight="1">
      <c r="A24" s="47"/>
      <c r="B24" s="16">
        <v>196</v>
      </c>
      <c r="C24" s="79" t="str">
        <f>HYPERLINK("http://dictionary.cambridge.org/dictionary/english/so","so")</f>
        <v>so</v>
      </c>
      <c r="D24" s="116" t="str">
        <f>HYPERLINK("http://dictionary.cambridge.org/dictionary/english-vietnamese/so","cực kỳ")</f>
        <v>cực kỳ</v>
      </c>
      <c r="E24" s="120"/>
      <c r="F24" s="50"/>
      <c r="G24" s="81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45.75" customHeight="1">
      <c r="A25" s="47"/>
      <c r="B25" s="16">
        <v>197</v>
      </c>
      <c r="C25" s="79" t="str">
        <f>HYPERLINK("http://dictionary.cambridge.org/dictionary/english/question","question")</f>
        <v>question</v>
      </c>
      <c r="D25" s="117" t="str">
        <f>HYPERLINK("http://dictionary.cambridge.org/dictionary/english-vietnamese/question_1","câu hỏi")</f>
        <v>câu hỏi</v>
      </c>
      <c r="E25" s="121" t="s">
        <v>135</v>
      </c>
      <c r="F25" s="83"/>
      <c r="G25" s="8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45.75" customHeight="1">
      <c r="A26" s="47"/>
      <c r="B26" s="16">
        <v>216</v>
      </c>
      <c r="C26" s="79" t="str">
        <f>HYPERLINK("http://dictionary.cambridge.org/dictionary/english/bring","bring")</f>
        <v>bring</v>
      </c>
      <c r="D26" s="116" t="str">
        <f>HYPERLINK("http://dictionary.cambridge.org/dictionary/english-vietnamese/bring","mang lại")</f>
        <v>mang lại</v>
      </c>
      <c r="E26" s="120" t="s">
        <v>136</v>
      </c>
      <c r="F26" s="50"/>
      <c r="G26" s="8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45.75" customHeight="1">
      <c r="A27" s="47"/>
      <c r="B27" s="16">
        <v>222</v>
      </c>
      <c r="C27" s="79" t="str">
        <f>HYPERLINK("http://dictionary.cambridge.org/dictionary/english/all","all")</f>
        <v>all</v>
      </c>
      <c r="D27" s="116" t="str">
        <f>HYPERLINK("http://dictionary.cambridge.org/dictionary/english-vietnamese/all_1","toàn bộ")</f>
        <v>toàn bộ</v>
      </c>
      <c r="E27" s="120"/>
      <c r="F27" s="50"/>
      <c r="G27" s="81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45.75" customHeight="1">
      <c r="A28" s="47"/>
      <c r="B28" s="16">
        <v>256</v>
      </c>
      <c r="C28" s="79" t="str">
        <f>HYPERLINK("http://dictionary.cambridge.org/dictionary/english/both","both")</f>
        <v>both</v>
      </c>
      <c r="D28" s="116" t="str">
        <f>HYPERLINK("http://dictionary.cambridge.org/dictionary/english-vietnamese/both","cả hai")</f>
        <v>cả hai</v>
      </c>
      <c r="E28" s="120" t="s">
        <v>137</v>
      </c>
      <c r="F28" s="50"/>
      <c r="G28" s="81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45.75" customHeight="1">
      <c r="A29" s="47"/>
      <c r="B29" s="16">
        <v>296</v>
      </c>
      <c r="C29" s="79" t="str">
        <f>HYPERLINK("http://dictionary.cambridge.org/dictionary/english/later","later")</f>
        <v>later</v>
      </c>
      <c r="D29" s="117" t="str">
        <f>HYPERLINK("http://dictionary.cambridge.org/dictionary/english-vietnamese/late_1?q=later","sau đó")</f>
        <v>sau đó</v>
      </c>
      <c r="E29" s="121" t="s">
        <v>138</v>
      </c>
      <c r="F29" s="83"/>
      <c r="G29" s="8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45.75" customHeight="1">
      <c r="A30" s="47"/>
      <c r="B30" s="16">
        <v>316</v>
      </c>
      <c r="C30" s="79" t="str">
        <f>HYPERLINK("http://dictionary.cambridge.org/dictionary/english/nothing","nothing")</f>
        <v>nothing</v>
      </c>
      <c r="D30" s="117" t="str">
        <f>HYPERLINK("http://dictionary.cambridge.org/dictionary/english-vietnamese/nothing","không có gì")</f>
        <v>không có gì</v>
      </c>
      <c r="E30" s="121" t="s">
        <v>139</v>
      </c>
      <c r="F30" s="83"/>
      <c r="G30" s="8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45.75" customHeight="1">
      <c r="A31" s="47"/>
      <c r="B31" s="16">
        <v>342</v>
      </c>
      <c r="C31" s="84" t="str">
        <f>HYPERLINK("http://dictionary.cambridge.org/dictionary/english/office","office")</f>
        <v>office</v>
      </c>
      <c r="D31" s="116" t="str">
        <f>HYPERLINK("http://dictionary.cambridge.org/dictionary/english-vietnamese/office","văn phòng")</f>
        <v>văn phòng</v>
      </c>
      <c r="E31" s="120" t="s">
        <v>140</v>
      </c>
      <c r="F31" s="50"/>
      <c r="G31" s="81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45.75" customHeight="1">
      <c r="A32" s="47"/>
      <c r="B32" s="16">
        <v>352</v>
      </c>
      <c r="C32" s="84" t="str">
        <f>HYPERLINK("http://dictionary.cambridge.org/dictionary/english/party","party")</f>
        <v>party</v>
      </c>
      <c r="D32" s="117" t="str">
        <f>HYPERLINK("http://dictionary.cambridge.org/dictionary/english-vietnamese/party","bữa tiệc")</f>
        <v>bữa tiệc</v>
      </c>
      <c r="E32" s="121" t="s">
        <v>141</v>
      </c>
      <c r="F32" s="83"/>
      <c r="G32" s="81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45.75" customHeight="1">
      <c r="A33" s="47"/>
      <c r="B33" s="16">
        <v>438</v>
      </c>
      <c r="C33" s="79" t="str">
        <f>HYPERLINK("http://dictionary.cambridge.org/dictionary/english/later","late")</f>
        <v>late</v>
      </c>
      <c r="D33" s="116" t="str">
        <f>HYPERLINK("http://dictionary.cambridge.org/dictionary/english-vietnamese/late_1","muộn")</f>
        <v>muộn</v>
      </c>
      <c r="E33" s="120"/>
      <c r="F33" s="50"/>
      <c r="G33" s="8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45.75" customHeight="1">
      <c r="A34" s="47"/>
      <c r="B34" s="16">
        <v>451</v>
      </c>
      <c r="C34" s="79" t="str">
        <f>HYPERLINK("http://dictionary.cambridge.org/dictionary/english/report","report")</f>
        <v>report</v>
      </c>
      <c r="D34" s="116" t="str">
        <f>HYPERLINK("http://dictionary.cambridge.org/dictionary/english-vietnamese/report_1","báo cáo")</f>
        <v>báo cáo</v>
      </c>
      <c r="E34" s="120" t="s">
        <v>142</v>
      </c>
      <c r="F34" s="50"/>
      <c r="G34" s="81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45.75" customHeight="1">
      <c r="A35" s="47"/>
      <c r="B35" s="16">
        <v>456</v>
      </c>
      <c r="C35" s="79" t="str">
        <f>HYPERLINK("http://dictionary.cambridge.org/dictionary/english/up","up")</f>
        <v>up</v>
      </c>
      <c r="D35" s="116" t="str">
        <f>HYPERLINK("http://dictionary.cambridge.org/dictionary/english-vietnamese/up_1","ở trên")</f>
        <v>ở trên</v>
      </c>
      <c r="E35" s="120"/>
      <c r="F35" s="50"/>
      <c r="G35" s="81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45.75" customHeight="1">
      <c r="A36" s="47"/>
      <c r="B36" s="16">
        <v>601</v>
      </c>
      <c r="C36" s="85" t="str">
        <f>HYPERLINK("http://dictionary.cambridge.org/dictionary/english-vietnamese/choose","choose")</f>
        <v>choose</v>
      </c>
      <c r="D36" s="119" t="str">
        <f>HYPERLINK("http://dictionary.cambridge.org/dictionary/english-vietnamese/choose","chọn")</f>
        <v>chọn</v>
      </c>
      <c r="E36" s="122" t="s">
        <v>143</v>
      </c>
      <c r="F36" s="86"/>
      <c r="G36" s="81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45.75" customHeight="1">
      <c r="A37" s="47"/>
      <c r="B37" s="16">
        <v>605</v>
      </c>
      <c r="C37" s="79" t="str">
        <f>HYPERLINK("http://dictionary.cambridge.org/dictionary/english/point","point")</f>
        <v>point</v>
      </c>
      <c r="D37" s="117" t="str">
        <f>HYPERLINK("http://dictionary.cambridge.org/dictionary/english-vietnamese/point_1","đầu nhọn, điểm")</f>
        <v>đầu nhọn, điểm</v>
      </c>
      <c r="E37" s="121"/>
      <c r="F37" s="83"/>
      <c r="G37" s="81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45.75" customHeight="1">
      <c r="A38" s="47"/>
      <c r="B38" s="16">
        <v>650</v>
      </c>
      <c r="C38" s="85" t="str">
        <f>HYPERLINK("http://dictionary.cambridge.org/dictionary/english-vietnamese/close_1","close")</f>
        <v>close</v>
      </c>
      <c r="D38" s="116" t="str">
        <f>HYPERLINK("http://dictionary.cambridge.org/dictionary/english-vietnamese/close_1","gần")</f>
        <v>gần</v>
      </c>
      <c r="E38" s="120" t="s">
        <v>144</v>
      </c>
      <c r="F38" s="50"/>
      <c r="G38" s="81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45.75" customHeight="1">
      <c r="A39" s="47"/>
      <c r="B39" s="16">
        <v>699</v>
      </c>
      <c r="C39" s="79" t="str">
        <f>HYPERLINK("http://dictionary.cambridge.org/dictionary/english/no","no")</f>
        <v>no</v>
      </c>
      <c r="D39" s="117" t="str">
        <f>HYPERLINK("http://dictionary.cambridge.org/dictionary/english-vietnamese/no_2","không")</f>
        <v>không</v>
      </c>
      <c r="E39" s="121"/>
      <c r="F39" s="83"/>
      <c r="G39" s="81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45.75" customHeight="1">
      <c r="A40" s="47"/>
      <c r="B40" s="16">
        <v>704</v>
      </c>
      <c r="C40" s="79" t="str">
        <f>HYPERLINK("http://dictionary.cambridge.org/dictionary/english/note","note")</f>
        <v>note</v>
      </c>
      <c r="D40" s="117" t="str">
        <f>HYPERLINK("http://dictionary.cambridge.org/dictionary/english-vietnamese/note_1","điều cần ghi nhớ")</f>
        <v>điều cần ghi nhớ</v>
      </c>
      <c r="E40" s="121"/>
      <c r="F40" s="83"/>
      <c r="G40" s="81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45.75" customHeight="1">
      <c r="A41" s="47"/>
      <c r="B41" s="16">
        <v>713</v>
      </c>
      <c r="C41" s="79" t="str">
        <f>HYPERLINK("http://dictionary.cambridge.org/dictionary/english/common","common")</f>
        <v>common</v>
      </c>
      <c r="D41" s="116" t="str">
        <f>HYPERLINK("http://dictionary.cambridge.org/dictionary/english-vietnamese/common","thông thường")</f>
        <v>thông thường</v>
      </c>
      <c r="E41" s="120"/>
      <c r="F41" s="50"/>
      <c r="G41" s="81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45.75" customHeight="1">
      <c r="A42" s="47"/>
      <c r="B42" s="16">
        <v>828</v>
      </c>
      <c r="C42" s="81" t="str">
        <f>HYPERLINK("http://dictionary.cambridge.org/dictionary/english/professor","professor")</f>
        <v>professor</v>
      </c>
      <c r="D42" s="119" t="str">
        <f>HYPERLINK("http://dictionary.cambridge.org/dictionary/english-vietnamese/professor","giảng viên, giáo sư")</f>
        <v>giảng viên, giáo sư</v>
      </c>
      <c r="E42" s="122"/>
      <c r="F42" s="86"/>
      <c r="G42" s="81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45.75" customHeight="1">
      <c r="A43" s="47"/>
      <c r="B43" s="16">
        <v>833</v>
      </c>
      <c r="C43" s="79" t="str">
        <f>HYPERLINK("http://dictionary.cambridge.org/dictionary/english/ok?q=okay","ok")</f>
        <v>ok</v>
      </c>
      <c r="D43" s="117" t="str">
        <f>HYPERLINK("http://dictionary.cambridge.org/dictionary/english-vietnamese/o-k?q=ok","được, tốt")</f>
        <v>được, tốt</v>
      </c>
      <c r="E43" s="121"/>
      <c r="F43" s="83"/>
      <c r="G43" s="8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45.75" customHeight="1">
      <c r="A44" s="47"/>
      <c r="B44" s="16">
        <v>975</v>
      </c>
      <c r="C44" s="79" t="str">
        <f>HYPERLINK("http://dictionary.cambridge.org/dictionary/english/mention","mention")</f>
        <v>mention</v>
      </c>
      <c r="D44" s="117" t="str">
        <f>HYPERLINK("http://dictionary.cambridge.org/dictionary/english-vietnamese/mention","đề cập")</f>
        <v>đề cập</v>
      </c>
      <c r="E44" s="121" t="s">
        <v>145</v>
      </c>
      <c r="F44" s="83"/>
      <c r="G44" s="81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45.75" customHeight="1">
      <c r="A45" s="47"/>
      <c r="B45" s="16">
        <v>986</v>
      </c>
      <c r="C45" s="79" t="str">
        <f>HYPERLINK("http://dictionary.cambridge.org/dictionary/english/throughout","throughout")</f>
        <v>throughout</v>
      </c>
      <c r="D45" s="117" t="str">
        <f>HYPERLINK("http://dictionary.cambridge.org/dictionary/english-vietnamese/through_1?q=throughout","khắp, trong suốt")</f>
        <v>khắp, trong suốt</v>
      </c>
      <c r="E45" s="121" t="s">
        <v>146</v>
      </c>
      <c r="F45" s="83"/>
      <c r="G45" s="8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45.75" customHeight="1">
      <c r="A46" s="47"/>
      <c r="B46" s="16">
        <v>997</v>
      </c>
      <c r="C46" s="79" t="str">
        <f>HYPERLINK("http://dictionary.cambridge.org/dictionary/english/instead","instead")</f>
        <v>instead</v>
      </c>
      <c r="D46" s="117" t="str">
        <f>HYPERLINK("http://dictionary.cambridge.org/dictionary/english-vietnamese/instead","thay vì")</f>
        <v>thay vì</v>
      </c>
      <c r="E46" s="121" t="s">
        <v>147</v>
      </c>
      <c r="F46" s="83"/>
      <c r="G46" s="81"/>
      <c r="H46" s="49"/>
      <c r="I46" s="87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45.75" customHeight="1">
      <c r="A47" s="47"/>
      <c r="B47" s="16">
        <v>1021</v>
      </c>
      <c r="C47" s="79" t="str">
        <f>HYPERLINK("http://dictionary.cambridge.org/dictionary/english/whom","whom")</f>
        <v>whom</v>
      </c>
      <c r="D47" s="117" t="str">
        <f>HYPERLINK("http://dictionary.cambridge.org/dictionary/english-vietnamese/who_1?q=whom","ai")</f>
        <v>ai</v>
      </c>
      <c r="E47" s="121" t="s">
        <v>148</v>
      </c>
      <c r="F47" s="83"/>
      <c r="G47" s="81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45.75" customHeight="1">
      <c r="A48" s="47"/>
      <c r="B48" s="16">
        <v>1152</v>
      </c>
      <c r="C48" s="79" t="str">
        <f>HYPERLINK("http://dictionary.cambridge.org/dictionary/english/absolutely","absolutely")</f>
        <v>absolutely</v>
      </c>
      <c r="D48" s="117" t="str">
        <f>HYPERLINK("http://dictionary.cambridge.org/dictionary/english-vietnamese/absolute?q=absolutely","một cách tuyệt đối")</f>
        <v>một cách tuyệt đối</v>
      </c>
      <c r="E48" s="121" t="s">
        <v>149</v>
      </c>
      <c r="F48" s="83"/>
      <c r="G48" s="81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45.75" customHeight="1">
      <c r="A49" s="47"/>
      <c r="B49" s="16">
        <v>1186</v>
      </c>
      <c r="C49" s="79" t="str">
        <f>HYPERLINK("http://dictionary.cambridge.org/dictionary/english/replace","replace")</f>
        <v>replace</v>
      </c>
      <c r="D49" s="117" t="str">
        <f>HYPERLINK("http://dictionary.cambridge.org/dictionary/english-vietnamese/replace","thay thế")</f>
        <v>thay thế</v>
      </c>
      <c r="E49" s="121" t="s">
        <v>150</v>
      </c>
      <c r="F49" s="83"/>
      <c r="G49" s="81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45.75" customHeight="1">
      <c r="A50" s="47"/>
      <c r="B50" s="16">
        <v>1190</v>
      </c>
      <c r="C50" s="79" t="str">
        <f>HYPERLINK("http://dictionary.cambridge.org/dictionary/english/by","by")</f>
        <v>by</v>
      </c>
      <c r="D50" s="116" t="str">
        <f>HYPERLINK("http://dictionary.cambridge.org/dictionary/english-vietnamese/by_1","gần,")</f>
        <v>gần,</v>
      </c>
      <c r="E50" s="120" t="s">
        <v>151</v>
      </c>
      <c r="F50" s="50"/>
      <c r="G50" s="81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45.75" customHeight="1">
      <c r="A51" s="47"/>
      <c r="B51" s="16">
        <v>1191</v>
      </c>
      <c r="C51" s="79" t="str">
        <f>HYPERLINK("http://dictionary.cambridge.org/dictionary/english/once","once")</f>
        <v>once</v>
      </c>
      <c r="D51" s="117" t="str">
        <f>HYPERLINK("http://dictionary.cambridge.org/dictionary/english-vietnamese/one_1","một")</f>
        <v>một</v>
      </c>
      <c r="E51" s="121"/>
      <c r="F51" s="83"/>
      <c r="G51" s="81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45.75" customHeight="1">
      <c r="A52" s="47"/>
      <c r="B52" s="16">
        <v>1301</v>
      </c>
      <c r="C52" s="79" t="str">
        <f>HYPERLINK("http://dictionary.cambridge.org/dictionary/english/observe","observe")</f>
        <v>observe</v>
      </c>
      <c r="D52" s="117" t="str">
        <f>HYPERLINK("http://dictionary.cambridge.org/dictionary/english-vietnamese/observe","theo dõi")</f>
        <v>theo dõi</v>
      </c>
      <c r="E52" s="121"/>
      <c r="F52" s="83"/>
      <c r="G52" s="81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45.75" customHeight="1">
      <c r="A53" s="47"/>
      <c r="B53" s="16">
        <v>1318</v>
      </c>
      <c r="C53" s="79" t="str">
        <f>HYPERLINK("http://dictionary.cambridge.org/dictionary/english/sample","sample")</f>
        <v>sample</v>
      </c>
      <c r="D53" s="117" t="str">
        <f>HYPERLINK("http://dictionary.cambridge.org/dictionary/english-vietnamese/sample","ví dụ")</f>
        <v>ví dụ</v>
      </c>
      <c r="E53" s="121" t="s">
        <v>152</v>
      </c>
      <c r="F53" s="83"/>
      <c r="G53" s="81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45.75" customHeight="1">
      <c r="A54" s="47"/>
      <c r="B54" s="16">
        <v>1403</v>
      </c>
      <c r="C54" s="79" t="str">
        <f>HYPERLINK("http://dictionary.cambridge.org/dictionary/english/female","female")</f>
        <v>female</v>
      </c>
      <c r="D54" s="119" t="str">
        <f>HYPERLINK("http://dictionary.cambridge.org/dictionary/english-vietnamese/female","phái nữ")</f>
        <v>phái nữ</v>
      </c>
      <c r="E54" s="122"/>
      <c r="F54" s="86"/>
      <c r="G54" s="81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45.75" customHeight="1">
      <c r="A55" s="47"/>
      <c r="B55" s="16">
        <v>1417</v>
      </c>
      <c r="C55" s="79" t="str">
        <f>HYPERLINK("http://dictionary.cambridge.org/dictionary/english/twice","twice")</f>
        <v>twice</v>
      </c>
      <c r="D55" s="116" t="str">
        <f>HYPERLINK("http://dictionary.cambridge.org/dictionary/english-vietnamese/twice","hai lần")</f>
        <v>hai lần</v>
      </c>
      <c r="E55" s="120"/>
      <c r="F55" s="50"/>
      <c r="G55" s="81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45.75" customHeight="1">
      <c r="A56" s="47"/>
      <c r="B56" s="16">
        <v>1539</v>
      </c>
      <c r="C56" s="79" t="str">
        <f>HYPERLINK("http://dictionary.cambridge.org/dictionary/english/male","male")</f>
        <v>male</v>
      </c>
      <c r="D56" s="117" t="str">
        <f>HYPERLINK("http://dictionary.cambridge.org/dictionary/english-vietnamese/male","phái nam")</f>
        <v>phái nam</v>
      </c>
      <c r="E56" s="121"/>
      <c r="F56" s="83"/>
      <c r="G56" s="81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45.75" customHeight="1">
      <c r="A57" s="47"/>
      <c r="B57" s="16">
        <v>1606</v>
      </c>
      <c r="C57" s="79" t="str">
        <f>HYPERLINK("http://dictionary.cambridge.org/dictionary/english/great","greatest")</f>
        <v>greatest</v>
      </c>
      <c r="D57" s="116" t="str">
        <f>HYPERLINK("http://dictionary.cambridge.org/dictionary/english/great?q=greatest","tốt")</f>
        <v>tốt</v>
      </c>
      <c r="E57" s="120"/>
      <c r="F57" s="50"/>
      <c r="G57" s="81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45.75" customHeight="1">
      <c r="A58" s="47"/>
      <c r="B58" s="16">
        <v>1620</v>
      </c>
      <c r="C58" s="79" t="str">
        <f>HYPERLINK("http://dictionary.cambridge.org/dictionary/english/alone","alone")</f>
        <v>alone</v>
      </c>
      <c r="D58" s="116" t="str">
        <f>HYPERLINK("http://dictionary.cambridge.org/dictionary/english-vietnamese/alone","một mình")</f>
        <v>một mình</v>
      </c>
      <c r="E58" s="120" t="s">
        <v>153</v>
      </c>
      <c r="F58" s="50"/>
      <c r="G58" s="81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45.75" customHeight="1">
      <c r="A59" s="47"/>
      <c r="B59" s="16">
        <v>1651</v>
      </c>
      <c r="C59" s="79" t="str">
        <f>HYPERLINK("http://dictionary.cambridge.org/dictionary/english/ok?q=okay","okay")</f>
        <v>okay</v>
      </c>
      <c r="D59" s="117" t="str">
        <f>HYPERLINK("http://dictionary.cambridge.org/dictionary/english/ok?q=okay","được")</f>
        <v>được</v>
      </c>
      <c r="E59" s="121"/>
      <c r="F59" s="83"/>
      <c r="G59" s="81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45.75" customHeight="1">
      <c r="A60" s="47"/>
      <c r="B60" s="16">
        <v>1686</v>
      </c>
      <c r="C60" s="79" t="str">
        <f>HYPERLINK("http://dictionary.cambridge.org/dictionary/english/being","being")</f>
        <v>being</v>
      </c>
      <c r="D60" s="116" t="str">
        <f>HYPERLINK("http://dictionary.cambridge.org/dictionary/english-vietnamese/be_2?q=being","đang")</f>
        <v>đang</v>
      </c>
      <c r="E60" s="120" t="s">
        <v>154</v>
      </c>
      <c r="F60" s="50"/>
      <c r="G60" s="81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45.75" customHeight="1">
      <c r="A61" s="47"/>
      <c r="B61" s="16">
        <v>1893</v>
      </c>
      <c r="C61" s="79" t="str">
        <f>HYPERLINK("http://dictionary.cambridge.org/dictionary/english/anywhere","anywhere")</f>
        <v>anywhere</v>
      </c>
      <c r="D61" s="119" t="str">
        <f>HYPERLINK("http://dictionary.cambridge.org/dictionary/english-vietnamese/any?q=anywhere","bất cứ nơi nào")</f>
        <v>bất cứ nơi nào</v>
      </c>
      <c r="E61" s="122" t="s">
        <v>155</v>
      </c>
      <c r="F61" s="86"/>
      <c r="G61" s="81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45.75" customHeight="1">
      <c r="A62" s="47"/>
      <c r="B62" s="16">
        <v>1962</v>
      </c>
      <c r="C62" s="79" t="str">
        <f>HYPERLINK("http://dictionary.cambridge.org/dictionary/english/multiple","multiple")</f>
        <v>multiple</v>
      </c>
      <c r="D62" s="117" t="str">
        <f>HYPERLINK("http://dictionary.cambridge.org/dictionary/english-vietnamese/multiple","gồm nhiều")</f>
        <v>gồm nhiều</v>
      </c>
      <c r="E62" s="121" t="s">
        <v>156</v>
      </c>
      <c r="F62" s="83"/>
      <c r="G62" s="81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45.75" customHeight="1">
      <c r="A63" s="47"/>
      <c r="B63" s="16">
        <v>2055</v>
      </c>
      <c r="C63" s="79" t="str">
        <f>HYPERLINK("http://dictionary.cambridge.org/dictionary/english/closely","closely")</f>
        <v>closely</v>
      </c>
      <c r="D63" s="116" t="str">
        <f>HYPERLINK("http://dictionary.cambridge.org/dictionary/english-vietnamese/close_1?q=closely","gần")</f>
        <v>gần</v>
      </c>
      <c r="E63" s="120"/>
      <c r="F63" s="50"/>
      <c r="G63" s="81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45.75" customHeight="1">
      <c r="A64" s="47"/>
      <c r="B64" s="16">
        <v>2123</v>
      </c>
      <c r="C64" s="79" t="str">
        <f>HYPERLINK("http://dictionary.cambridge.org/dictionary/english/observation","observation")</f>
        <v>observation</v>
      </c>
      <c r="D64" s="117" t="str">
        <f>HYPERLINK("http://dictionary.cambridge.org/dictionary/english-vietnamese/observe?q=observation","việc theo dõi")</f>
        <v>việc theo dõi</v>
      </c>
      <c r="E64" s="121" t="s">
        <v>157</v>
      </c>
      <c r="F64" s="83"/>
      <c r="G64" s="81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45.75" customHeight="1">
      <c r="A65" s="47"/>
      <c r="B65" s="16">
        <v>2148</v>
      </c>
      <c r="C65" s="79" t="str">
        <f>HYPERLINK("http://dictionary.cambridge.org/dictionary/english/library","library")</f>
        <v>library</v>
      </c>
      <c r="D65" s="117" t="str">
        <f>HYPERLINK("http://dictionary.cambridge.org/dictionary/english-vietnamese/library","thư viện")</f>
        <v>thư viện</v>
      </c>
      <c r="E65" s="121" t="s">
        <v>158</v>
      </c>
      <c r="F65" s="83"/>
      <c r="G65" s="81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45.75" customHeight="1">
      <c r="A66" s="47"/>
      <c r="B66" s="16">
        <v>2181</v>
      </c>
      <c r="C66" s="79" t="str">
        <f>HYPERLINK("http://dictionary.cambridge.org/dictionary/english/self","self")</f>
        <v>self</v>
      </c>
      <c r="D66" s="117" t="str">
        <f>HYPERLINK("http://dictionary.cambridge.org/dictionary/english-vietnamese/self_1","bản thân")</f>
        <v>bản thân</v>
      </c>
      <c r="E66" s="121"/>
      <c r="F66" s="83"/>
      <c r="G66" s="81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45.75" customHeight="1">
      <c r="A67" s="47"/>
      <c r="B67" s="16">
        <v>2183</v>
      </c>
      <c r="C67" s="79" t="str">
        <f>HYPERLINK("http://dictionary.cambridge.org/dictionary/english/tea","tea")</f>
        <v>tea</v>
      </c>
      <c r="D67" s="117" t="str">
        <f>HYPERLINK("http://dictionary.cambridge.org/dictionary/english-vietnamese/tea","trà")</f>
        <v>trà</v>
      </c>
      <c r="E67" s="121"/>
      <c r="F67" s="83"/>
      <c r="G67" s="81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45.75" customHeight="1">
      <c r="A68" s="47"/>
      <c r="B68" s="16">
        <v>2258</v>
      </c>
      <c r="C68" s="79" t="str">
        <f>HYPERLINK("http://dictionary.cambridge.org/dictionary/english/hello","hello")</f>
        <v>hello</v>
      </c>
      <c r="D68" s="117" t="str">
        <f>HYPERLINK("http://dictionary.cambridge.org/dictionary/english-vietnamese/hello","xin chào")</f>
        <v>xin chào</v>
      </c>
      <c r="E68" s="121"/>
      <c r="F68" s="83"/>
      <c r="G68" s="81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45.75" customHeight="1">
      <c r="A69" s="47"/>
      <c r="B69" s="16">
        <v>2478</v>
      </c>
      <c r="C69" s="79" t="str">
        <f>HYPERLINK("http://dictionary.cambridge.org/dictionary/english/observer","observer")</f>
        <v>observer</v>
      </c>
      <c r="D69" s="117" t="str">
        <f>HYPERLINK("http://dictionary.cambridge.org/dictionary/english-vietnamese/observe?q=observer","người quan sát")</f>
        <v>người quan sát</v>
      </c>
      <c r="E69" s="121"/>
      <c r="F69" s="83"/>
      <c r="G69" s="81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45.75" customHeight="1">
      <c r="A70" s="47"/>
      <c r="B70" s="16">
        <v>3192</v>
      </c>
      <c r="C70" s="79" t="str">
        <f>HYPERLINK("http://dictionary.cambridge.org/dictionary/english/absolute","absolute")</f>
        <v>absolute</v>
      </c>
      <c r="D70" s="117" t="str">
        <f>HYPERLINK("http://dictionary.cambridge.org/dictionary/english-vietnamese/absolute","tuyệt đối")</f>
        <v>tuyệt đối</v>
      </c>
      <c r="E70" s="121"/>
      <c r="F70" s="83"/>
      <c r="G70" s="81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45.75" customHeight="1">
      <c r="A71" s="47"/>
      <c r="B71" s="16">
        <v>3212</v>
      </c>
      <c r="C71" s="79" t="str">
        <f>HYPERLINK("http://dictionary.cambridge.org/dictionary/english/submit","submit")</f>
        <v>submit</v>
      </c>
      <c r="D71" s="117" t="str">
        <f>HYPERLINK("http://dictionary.cambridge.org/dictionary/english-vietnamese/submit","xem xét")</f>
        <v>xem xét</v>
      </c>
      <c r="E71" s="121"/>
      <c r="F71" s="83"/>
      <c r="G71" s="81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45.75" customHeight="1">
      <c r="A72" s="47"/>
      <c r="B72" s="16">
        <v>3468</v>
      </c>
      <c r="C72" s="79" t="str">
        <f>HYPERLINK("http://dictionary.cambridge.org/dictionary/english/greatly","greatly")</f>
        <v>greatly</v>
      </c>
      <c r="D72" s="116" t="str">
        <f>HYPERLINK("http://dictionary.cambridge.org/dictionary/english-vietnamese/great_1?q=greatly","nhiều, tuyệt vời")</f>
        <v>nhiều, tuyệt vời</v>
      </c>
      <c r="E72" s="120"/>
      <c r="F72" s="50"/>
      <c r="G72" s="81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45.75" customHeight="1">
      <c r="A73" s="47"/>
      <c r="B73" s="16">
        <v>3588</v>
      </c>
      <c r="C73" s="79" t="str">
        <f>HYPERLINK("http://dictionary.cambridge.org/dictionary/english/nail","nail")</f>
        <v>nail</v>
      </c>
      <c r="D73" s="117" t="str">
        <f>HYPERLINK("http://dictionary.cambridge.org/dictionary/english-vietnamese/nail","móng")</f>
        <v>móng</v>
      </c>
      <c r="E73" s="120" t="s">
        <v>159</v>
      </c>
      <c r="F73" s="83"/>
      <c r="G73" s="81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45.75" customHeight="1">
      <c r="A74" s="47"/>
      <c r="B74" s="16">
        <v>3672</v>
      </c>
      <c r="C74" s="79" t="str">
        <f>HYPERLINK("http://dictionary.cambridge.org/dictionary/english/hence","hence")</f>
        <v>hence</v>
      </c>
      <c r="D74" s="116" t="str">
        <f>HYPERLINK("http://dictionary.cambridge.org/dictionary/english-vietnamese/hence","do đó, sau đó")</f>
        <v>do đó, sau đó</v>
      </c>
      <c r="E74" s="120" t="s">
        <v>160</v>
      </c>
      <c r="F74" s="50"/>
      <c r="G74" s="81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45.75" customHeight="1">
      <c r="A75" s="47"/>
      <c r="B75" s="16">
        <v>3693</v>
      </c>
      <c r="C75" s="79" t="str">
        <f>HYPERLINK("http://dictionary.cambridge.org/dictionary/english/replacement","replacement")</f>
        <v>replacement</v>
      </c>
      <c r="D75" s="117" t="str">
        <f>HYPERLINK("http://dictionary.cambridge.org/dictionary/english-vietnamese/replace?q=replacement","thay thế")</f>
        <v>thay thế</v>
      </c>
      <c r="E75" s="121"/>
      <c r="F75" s="83"/>
      <c r="G75" s="81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45.75" customHeight="1">
      <c r="A76" s="47"/>
      <c r="B76" s="16">
        <v>3848</v>
      </c>
      <c r="C76" s="79" t="str">
        <f>HYPERLINK("http://dictionary.cambridge.org/dictionary/english/timing","timing")</f>
        <v>timing</v>
      </c>
      <c r="D76" s="117" t="str">
        <f>HYPERLINK("http://dictionary.cambridge.org/dictionary/english-vietnamese/time_1?q=timing","thời điểm ")</f>
        <v xml:space="preserve">thời điểm </v>
      </c>
      <c r="E76" s="121"/>
      <c r="F76" s="83"/>
      <c r="G76" s="81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45.75" customHeight="1">
      <c r="A77" s="47"/>
      <c r="B77" s="16">
        <v>4553</v>
      </c>
      <c r="C77" s="79" t="str">
        <f>HYPERLINK("http://dictionary.cambridge.org/dictionary/english/close?q=closest","closest")</f>
        <v>closest</v>
      </c>
      <c r="D77" s="117" t="str">
        <f>HYPERLINK("http://dictionary.cambridge.org/dictionary/english-vietnamese/closet","tủ")</f>
        <v>tủ</v>
      </c>
      <c r="E77" s="121"/>
      <c r="F77" s="83"/>
      <c r="G77" s="81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45.75" customHeight="1">
      <c r="A78" s="47"/>
      <c r="B78" s="16">
        <v>4702</v>
      </c>
      <c r="C78" s="79" t="str">
        <f>HYPERLINK("http://dictionary.cambridge.org/dictionary/english/feminist","feminist")</f>
        <v>feminist</v>
      </c>
      <c r="D78" s="117" t="str">
        <f>HYPERLINK("http://dictionary.cambridge.org/dictionary/english-vietnamese/feminine?q=feminist","người ủng hộ thuyết nam nữ quyền")</f>
        <v>người ủng hộ thuyết nam nữ quyền</v>
      </c>
      <c r="E78" s="121"/>
      <c r="F78" s="83"/>
      <c r="G78" s="82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45.75" customHeight="1">
      <c r="A79" s="47"/>
      <c r="B79" s="19" t="s">
        <v>161</v>
      </c>
      <c r="C79" s="79" t="str">
        <f>HYPERLINK("http://dictionary.cambridge.org/dictionary/english/annoy","annoy")</f>
        <v>annoy</v>
      </c>
      <c r="D79" s="116" t="str">
        <f>HYPERLINK("http://dictionary.cambridge.org/dictionary/english-vietnamese/annoy","làm phiền")</f>
        <v>làm phiền</v>
      </c>
      <c r="E79" s="120" t="s">
        <v>162</v>
      </c>
      <c r="F79" s="50"/>
      <c r="G79" s="81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22.5" hidden="1" customHeight="1">
      <c r="A80" s="68"/>
      <c r="B80" s="88"/>
      <c r="C80" s="88"/>
      <c r="D80" s="88"/>
      <c r="E80" s="123"/>
      <c r="F80" s="88"/>
      <c r="G80" s="88"/>
    </row>
    <row r="81" spans="1:7" ht="22.5" hidden="1" customHeight="1">
      <c r="A81" s="68"/>
      <c r="B81" s="89"/>
      <c r="C81" s="90">
        <f>COUNTA($A$4:$A$81)+'Unit 2'!C56</f>
        <v>0</v>
      </c>
      <c r="D81" s="91"/>
      <c r="E81" s="124"/>
      <c r="F81" s="91"/>
      <c r="G81" s="92"/>
    </row>
    <row r="82" spans="1:7" ht="22.5" hidden="1" customHeight="1">
      <c r="A82" s="36"/>
      <c r="B82" s="35"/>
      <c r="C82" s="41"/>
      <c r="D82" s="38"/>
      <c r="E82" s="125"/>
      <c r="F82" s="38"/>
      <c r="G82" s="35"/>
    </row>
    <row r="83" spans="1:7" ht="15.75" hidden="1" customHeight="1">
      <c r="A83" s="35"/>
      <c r="B83" s="35"/>
      <c r="C83" s="41"/>
      <c r="D83" s="35"/>
      <c r="E83" s="126"/>
      <c r="F83" s="35"/>
      <c r="G83" s="35"/>
    </row>
    <row r="84" spans="1:7" ht="15.75" hidden="1" customHeight="1">
      <c r="A84" s="35"/>
      <c r="B84" s="35"/>
      <c r="C84" s="41"/>
      <c r="D84" s="35"/>
      <c r="E84" s="126"/>
      <c r="F84" s="35"/>
      <c r="G84" s="35"/>
    </row>
    <row r="85" spans="1:7" ht="15.75" customHeight="1">
      <c r="A85" s="35"/>
      <c r="B85" s="35"/>
      <c r="C85" s="41"/>
      <c r="D85" s="35"/>
      <c r="E85" s="126"/>
      <c r="F85" s="35"/>
      <c r="G85" s="35"/>
    </row>
    <row r="86" spans="1:7" ht="15.75" customHeight="1">
      <c r="A86" s="35"/>
      <c r="B86" s="35"/>
      <c r="C86" s="41"/>
      <c r="D86" s="35"/>
      <c r="E86" s="126"/>
      <c r="F86" s="35"/>
      <c r="G86" s="35"/>
    </row>
    <row r="87" spans="1:7" ht="15.75" customHeight="1">
      <c r="A87" s="35"/>
      <c r="B87" s="35"/>
      <c r="C87" s="41"/>
      <c r="D87" s="35"/>
      <c r="E87" s="126"/>
      <c r="F87" s="35"/>
      <c r="G87" s="35"/>
    </row>
    <row r="88" spans="1:7" ht="15.75" customHeight="1">
      <c r="A88" s="35"/>
      <c r="B88" s="35"/>
      <c r="C88" s="41"/>
      <c r="D88" s="35"/>
      <c r="E88" s="126"/>
      <c r="F88" s="35"/>
      <c r="G88" s="35"/>
    </row>
    <row r="89" spans="1:7" ht="15.75" customHeight="1">
      <c r="A89" s="35"/>
      <c r="B89" s="35"/>
      <c r="C89" s="41"/>
      <c r="D89" s="35"/>
      <c r="E89" s="126"/>
      <c r="F89" s="35"/>
      <c r="G89" s="35"/>
    </row>
    <row r="90" spans="1:7" ht="15.75" customHeight="1">
      <c r="A90" s="35"/>
      <c r="B90" s="35"/>
      <c r="C90" s="41"/>
      <c r="D90" s="35"/>
      <c r="E90" s="126"/>
      <c r="F90" s="35"/>
      <c r="G90" s="35"/>
    </row>
    <row r="91" spans="1:7" ht="15.75" customHeight="1">
      <c r="A91" s="35"/>
      <c r="B91" s="35"/>
      <c r="C91" s="41"/>
      <c r="D91" s="35"/>
      <c r="E91" s="126"/>
      <c r="F91" s="35"/>
      <c r="G91" s="35"/>
    </row>
    <row r="92" spans="1:7" ht="15.75" customHeight="1">
      <c r="A92" s="35"/>
      <c r="B92" s="35"/>
      <c r="C92" s="41"/>
      <c r="D92" s="35"/>
      <c r="E92" s="126"/>
      <c r="F92" s="35"/>
      <c r="G92" s="35"/>
    </row>
    <row r="93" spans="1:7" ht="15.75" customHeight="1">
      <c r="A93" s="35"/>
      <c r="B93" s="35"/>
      <c r="C93" s="41"/>
      <c r="D93" s="35"/>
      <c r="E93" s="126"/>
      <c r="F93" s="41"/>
      <c r="G93" s="35"/>
    </row>
    <row r="94" spans="1:7" ht="15.75" customHeight="1">
      <c r="A94" s="35"/>
      <c r="B94" s="35"/>
      <c r="C94" s="35"/>
      <c r="D94" s="35"/>
      <c r="E94" s="126"/>
      <c r="F94" s="41"/>
      <c r="G94" s="35"/>
    </row>
    <row r="95" spans="1:7" ht="15.75" customHeight="1">
      <c r="A95" s="35"/>
      <c r="B95" s="35"/>
      <c r="C95" s="35"/>
      <c r="D95" s="35"/>
      <c r="E95" s="126"/>
      <c r="F95" s="41"/>
      <c r="G95" s="35"/>
    </row>
    <row r="96" spans="1:7" ht="15.75" customHeight="1">
      <c r="A96" s="35"/>
      <c r="B96" s="35"/>
      <c r="C96" s="35"/>
      <c r="D96" s="35"/>
      <c r="E96" s="126"/>
      <c r="F96" s="41"/>
      <c r="G96" s="35"/>
    </row>
    <row r="97" spans="1:7" ht="15.75" customHeight="1">
      <c r="A97" s="35"/>
      <c r="B97" s="35"/>
      <c r="C97" s="35"/>
      <c r="D97" s="35"/>
      <c r="E97" s="126"/>
      <c r="F97" s="41"/>
      <c r="G97" s="35"/>
    </row>
    <row r="98" spans="1:7" ht="15.75" customHeight="1">
      <c r="A98" s="35"/>
      <c r="B98" s="35"/>
      <c r="C98" s="35"/>
      <c r="D98" s="35"/>
      <c r="E98" s="126"/>
      <c r="F98" s="41"/>
      <c r="G98" s="35"/>
    </row>
    <row r="99" spans="1:7" ht="15.75" customHeight="1">
      <c r="A99" s="35"/>
      <c r="B99" s="35"/>
      <c r="C99" s="35"/>
      <c r="D99" s="35"/>
      <c r="E99" s="126"/>
      <c r="F99" s="41"/>
      <c r="G99" s="35"/>
    </row>
    <row r="100" spans="1:7" ht="15.75" customHeight="1">
      <c r="A100" s="35"/>
      <c r="B100" s="35"/>
      <c r="C100" s="35"/>
      <c r="D100" s="35"/>
      <c r="E100" s="126"/>
      <c r="F100" s="41"/>
      <c r="G100" s="35"/>
    </row>
    <row r="101" spans="1:7" ht="15.75" customHeight="1">
      <c r="A101" s="35"/>
      <c r="B101" s="35"/>
      <c r="C101" s="35"/>
      <c r="D101" s="35"/>
      <c r="E101" s="126"/>
      <c r="F101" s="41"/>
      <c r="G101" s="35"/>
    </row>
    <row r="102" spans="1:7" ht="15.75" customHeight="1">
      <c r="A102" s="35"/>
      <c r="B102" s="35"/>
      <c r="C102" s="35"/>
      <c r="D102" s="35"/>
      <c r="E102" s="126"/>
      <c r="F102" s="41"/>
      <c r="G102" s="35"/>
    </row>
    <row r="103" spans="1:7" ht="15.75" customHeight="1">
      <c r="A103" s="35"/>
      <c r="B103" s="35"/>
      <c r="C103" s="35"/>
      <c r="D103" s="35"/>
      <c r="E103" s="126"/>
      <c r="F103" s="41"/>
      <c r="G103" s="35"/>
    </row>
    <row r="104" spans="1:7" ht="15.75" customHeight="1">
      <c r="A104" s="35"/>
      <c r="B104" s="35"/>
      <c r="C104" s="35"/>
      <c r="D104" s="35"/>
      <c r="E104" s="126"/>
      <c r="F104" s="41"/>
      <c r="G104" s="35"/>
    </row>
    <row r="105" spans="1:7" ht="15.75" customHeight="1">
      <c r="A105" s="35"/>
      <c r="B105" s="35"/>
      <c r="C105" s="35"/>
      <c r="D105" s="35"/>
      <c r="E105" s="126"/>
      <c r="F105" s="41"/>
      <c r="G105" s="35"/>
    </row>
    <row r="106" spans="1:7" ht="15.75" customHeight="1">
      <c r="A106" s="35"/>
      <c r="B106" s="35"/>
      <c r="C106" s="35"/>
      <c r="D106" s="35"/>
      <c r="E106" s="126"/>
      <c r="F106" s="41"/>
      <c r="G106" s="35"/>
    </row>
    <row r="107" spans="1:7" ht="15.75" customHeight="1">
      <c r="A107" s="35"/>
      <c r="B107" s="35"/>
      <c r="C107" s="35"/>
      <c r="D107" s="35"/>
      <c r="E107" s="126"/>
      <c r="F107" s="41"/>
      <c r="G107" s="35"/>
    </row>
    <row r="108" spans="1:7" ht="15.75" customHeight="1">
      <c r="A108" s="35"/>
      <c r="B108" s="35"/>
      <c r="C108" s="35"/>
      <c r="D108" s="35"/>
      <c r="E108" s="126"/>
      <c r="F108" s="41"/>
      <c r="G108" s="35"/>
    </row>
    <row r="109" spans="1:7" ht="15.75" customHeight="1">
      <c r="A109" s="35"/>
      <c r="B109" s="35"/>
      <c r="C109" s="35"/>
      <c r="D109" s="35"/>
      <c r="E109" s="126"/>
      <c r="F109" s="41"/>
      <c r="G109" s="35"/>
    </row>
    <row r="110" spans="1:7" ht="15.75" customHeight="1">
      <c r="A110" s="35"/>
      <c r="B110" s="35"/>
      <c r="C110" s="35"/>
      <c r="D110" s="35"/>
      <c r="E110" s="126"/>
      <c r="F110" s="41"/>
      <c r="G110" s="35"/>
    </row>
    <row r="111" spans="1:7" ht="15.75" customHeight="1">
      <c r="A111" s="35"/>
      <c r="B111" s="35"/>
      <c r="C111" s="35"/>
      <c r="D111" s="35"/>
      <c r="E111" s="126"/>
      <c r="F111" s="41"/>
      <c r="G111" s="35"/>
    </row>
    <row r="112" spans="1:7" ht="15.75" customHeight="1">
      <c r="A112" s="35"/>
      <c r="B112" s="35"/>
      <c r="C112" s="35"/>
      <c r="D112" s="35"/>
      <c r="E112" s="126"/>
      <c r="F112" s="41"/>
      <c r="G112" s="35"/>
    </row>
    <row r="113" spans="1:7" ht="15.75" customHeight="1">
      <c r="A113" s="35"/>
      <c r="B113" s="35"/>
      <c r="C113" s="35"/>
      <c r="D113" s="35"/>
      <c r="E113" s="126"/>
      <c r="F113" s="41"/>
      <c r="G113" s="35"/>
    </row>
    <row r="114" spans="1:7" ht="15.75" customHeight="1">
      <c r="A114" s="35"/>
      <c r="B114" s="35"/>
      <c r="C114" s="35"/>
      <c r="D114" s="35"/>
      <c r="E114" s="126"/>
      <c r="F114" s="41"/>
      <c r="G114" s="35"/>
    </row>
    <row r="115" spans="1:7" ht="15.75" customHeight="1">
      <c r="A115" s="35"/>
      <c r="B115" s="35"/>
      <c r="C115" s="35"/>
      <c r="D115" s="35"/>
      <c r="E115" s="126"/>
      <c r="F115" s="41"/>
      <c r="G115" s="35"/>
    </row>
    <row r="116" spans="1:7" ht="15.75" customHeight="1">
      <c r="A116" s="35"/>
      <c r="B116" s="35"/>
      <c r="C116" s="35"/>
      <c r="D116" s="35"/>
      <c r="E116" s="126"/>
      <c r="F116" s="41"/>
      <c r="G116" s="35"/>
    </row>
    <row r="117" spans="1:7" ht="15.75" customHeight="1">
      <c r="A117" s="35"/>
      <c r="B117" s="35"/>
      <c r="C117" s="35"/>
      <c r="D117" s="35"/>
      <c r="E117" s="126"/>
      <c r="F117" s="41"/>
      <c r="G117" s="35"/>
    </row>
    <row r="118" spans="1:7" ht="15.75" customHeight="1">
      <c r="A118" s="35"/>
      <c r="B118" s="35"/>
      <c r="C118" s="35"/>
      <c r="D118" s="35"/>
      <c r="E118" s="126"/>
      <c r="F118" s="41"/>
      <c r="G118" s="35"/>
    </row>
    <row r="119" spans="1:7" ht="15.75" customHeight="1">
      <c r="A119" s="35"/>
      <c r="B119" s="35"/>
      <c r="C119" s="35"/>
      <c r="D119" s="35"/>
      <c r="E119" s="126"/>
      <c r="F119" s="41"/>
      <c r="G119" s="35"/>
    </row>
    <row r="120" spans="1:7" ht="15.75" customHeight="1">
      <c r="A120" s="35"/>
      <c r="B120" s="35"/>
      <c r="C120" s="35"/>
      <c r="D120" s="35"/>
      <c r="E120" s="126"/>
      <c r="F120" s="41"/>
      <c r="G120" s="35"/>
    </row>
    <row r="121" spans="1:7" ht="15.75" customHeight="1">
      <c r="A121" s="35"/>
      <c r="B121" s="35"/>
      <c r="C121" s="35"/>
      <c r="D121" s="35"/>
      <c r="E121" s="126"/>
      <c r="F121" s="41"/>
      <c r="G121" s="35"/>
    </row>
    <row r="122" spans="1:7" ht="15.75" customHeight="1">
      <c r="A122" s="35"/>
      <c r="B122" s="35"/>
      <c r="C122" s="35"/>
      <c r="D122" s="35"/>
      <c r="E122" s="126"/>
      <c r="F122" s="41"/>
      <c r="G122" s="35"/>
    </row>
    <row r="123" spans="1:7" ht="15.75" customHeight="1">
      <c r="A123" s="35"/>
      <c r="B123" s="35"/>
      <c r="C123" s="35"/>
      <c r="D123" s="35"/>
      <c r="E123" s="126"/>
      <c r="F123" s="41"/>
      <c r="G123" s="35"/>
    </row>
    <row r="124" spans="1:7" ht="15.75" customHeight="1">
      <c r="A124" s="35"/>
      <c r="B124" s="35"/>
      <c r="C124" s="35"/>
      <c r="D124" s="35"/>
      <c r="E124" s="126"/>
      <c r="F124" s="41"/>
      <c r="G124" s="35"/>
    </row>
    <row r="125" spans="1:7" ht="15.75" customHeight="1">
      <c r="A125" s="35"/>
      <c r="B125" s="35"/>
      <c r="C125" s="35"/>
      <c r="D125" s="35"/>
      <c r="E125" s="126"/>
      <c r="F125" s="41"/>
      <c r="G125" s="35"/>
    </row>
    <row r="126" spans="1:7" ht="15.75" customHeight="1">
      <c r="A126" s="35"/>
      <c r="B126" s="35"/>
      <c r="C126" s="35"/>
      <c r="D126" s="35"/>
      <c r="E126" s="126"/>
      <c r="F126" s="41"/>
      <c r="G126" s="35"/>
    </row>
    <row r="127" spans="1:7" ht="15.75" customHeight="1">
      <c r="A127" s="35"/>
      <c r="B127" s="35"/>
      <c r="C127" s="35"/>
      <c r="D127" s="35"/>
      <c r="E127" s="126"/>
      <c r="F127" s="41"/>
      <c r="G127" s="35"/>
    </row>
    <row r="128" spans="1:7" ht="15.75" customHeight="1">
      <c r="A128" s="35"/>
      <c r="B128" s="35"/>
      <c r="C128" s="35"/>
      <c r="D128" s="35"/>
      <c r="E128" s="126"/>
      <c r="F128" s="41"/>
      <c r="G128" s="35"/>
    </row>
    <row r="129" spans="1:7" ht="15.75" customHeight="1">
      <c r="A129" s="35"/>
      <c r="B129" s="35"/>
      <c r="C129" s="35"/>
      <c r="D129" s="35"/>
      <c r="E129" s="126"/>
      <c r="F129" s="41"/>
      <c r="G129" s="35"/>
    </row>
    <row r="130" spans="1:7" ht="15.75" customHeight="1">
      <c r="A130" s="35"/>
      <c r="B130" s="35"/>
      <c r="C130" s="35"/>
      <c r="D130" s="35"/>
      <c r="E130" s="126"/>
      <c r="F130" s="41"/>
      <c r="G130" s="35"/>
    </row>
    <row r="131" spans="1:7" ht="15.75" customHeight="1">
      <c r="A131" s="35"/>
      <c r="B131" s="35"/>
      <c r="C131" s="35"/>
      <c r="D131" s="35"/>
      <c r="E131" s="126"/>
      <c r="F131" s="41"/>
      <c r="G131" s="35"/>
    </row>
    <row r="132" spans="1:7" ht="15.75" customHeight="1">
      <c r="A132" s="35"/>
      <c r="B132" s="35"/>
      <c r="C132" s="35"/>
      <c r="D132" s="35"/>
      <c r="E132" s="126"/>
      <c r="F132" s="41"/>
      <c r="G132" s="35"/>
    </row>
    <row r="133" spans="1:7" ht="15.75" customHeight="1">
      <c r="A133" s="35"/>
      <c r="B133" s="35"/>
      <c r="C133" s="35"/>
      <c r="D133" s="35"/>
      <c r="E133" s="126"/>
      <c r="F133" s="41"/>
      <c r="G133" s="35"/>
    </row>
    <row r="134" spans="1:7" ht="15.75" customHeight="1">
      <c r="A134" s="35"/>
      <c r="B134" s="35"/>
      <c r="C134" s="35"/>
      <c r="D134" s="35"/>
      <c r="E134" s="126"/>
      <c r="F134" s="41"/>
      <c r="G134" s="35"/>
    </row>
    <row r="135" spans="1:7" ht="15.75" customHeight="1">
      <c r="A135" s="35"/>
      <c r="B135" s="35"/>
      <c r="C135" s="35"/>
      <c r="D135" s="35"/>
      <c r="E135" s="126"/>
      <c r="F135" s="41"/>
      <c r="G135" s="35"/>
    </row>
    <row r="136" spans="1:7" ht="15.75" customHeight="1">
      <c r="A136" s="35"/>
      <c r="B136" s="35"/>
      <c r="C136" s="35"/>
      <c r="D136" s="35"/>
      <c r="E136" s="126"/>
      <c r="F136" s="41"/>
      <c r="G136" s="35"/>
    </row>
    <row r="137" spans="1:7" ht="15.75" customHeight="1">
      <c r="A137" s="35"/>
      <c r="B137" s="35"/>
      <c r="C137" s="35"/>
      <c r="D137" s="35"/>
      <c r="E137" s="126"/>
      <c r="F137" s="41"/>
      <c r="G137" s="35"/>
    </row>
    <row r="138" spans="1:7" ht="15.75" customHeight="1">
      <c r="A138" s="35"/>
      <c r="B138" s="35"/>
      <c r="C138" s="35"/>
      <c r="D138" s="35"/>
      <c r="E138" s="126"/>
      <c r="F138" s="41"/>
      <c r="G138" s="35"/>
    </row>
    <row r="139" spans="1:7" ht="15.75" customHeight="1">
      <c r="A139" s="35"/>
      <c r="B139" s="35"/>
      <c r="C139" s="35"/>
      <c r="D139" s="35"/>
      <c r="E139" s="126"/>
      <c r="F139" s="41"/>
      <c r="G139" s="35"/>
    </row>
    <row r="140" spans="1:7" ht="15.75" customHeight="1">
      <c r="A140" s="35"/>
      <c r="B140" s="35"/>
      <c r="C140" s="35"/>
      <c r="D140" s="35"/>
      <c r="E140" s="126"/>
      <c r="F140" s="41"/>
      <c r="G140" s="35"/>
    </row>
    <row r="141" spans="1:7" ht="15.75" customHeight="1">
      <c r="A141" s="35"/>
      <c r="B141" s="35"/>
      <c r="C141" s="35"/>
      <c r="D141" s="35"/>
      <c r="E141" s="126"/>
      <c r="F141" s="41"/>
      <c r="G141" s="35"/>
    </row>
    <row r="142" spans="1:7" ht="15.75" customHeight="1">
      <c r="A142" s="35"/>
      <c r="B142" s="35"/>
      <c r="C142" s="35"/>
      <c r="D142" s="35"/>
      <c r="E142" s="126"/>
      <c r="F142" s="41"/>
      <c r="G142" s="35"/>
    </row>
    <row r="143" spans="1:7" ht="15.75" customHeight="1">
      <c r="A143" s="35"/>
      <c r="B143" s="35"/>
      <c r="C143" s="35"/>
      <c r="D143" s="35"/>
      <c r="E143" s="126"/>
      <c r="F143" s="41"/>
      <c r="G143" s="35"/>
    </row>
    <row r="144" spans="1:7" ht="15.75" customHeight="1">
      <c r="A144" s="35"/>
      <c r="B144" s="35"/>
      <c r="C144" s="35"/>
      <c r="D144" s="35"/>
      <c r="E144" s="35"/>
      <c r="F144" s="41"/>
      <c r="G144" s="35"/>
    </row>
    <row r="145" spans="1:7" ht="15.75" customHeight="1">
      <c r="A145" s="35"/>
      <c r="B145" s="35"/>
      <c r="C145" s="35"/>
      <c r="D145" s="35"/>
      <c r="E145" s="35"/>
      <c r="F145" s="41"/>
      <c r="G145" s="35"/>
    </row>
    <row r="146" spans="1:7" ht="15.75" customHeight="1">
      <c r="A146" s="35"/>
      <c r="B146" s="35"/>
      <c r="C146" s="35"/>
      <c r="D146" s="35"/>
      <c r="E146" s="35"/>
      <c r="F146" s="41"/>
      <c r="G146" s="35"/>
    </row>
    <row r="147" spans="1:7" ht="15.75" customHeight="1">
      <c r="A147" s="35"/>
      <c r="B147" s="35"/>
      <c r="C147" s="35"/>
      <c r="D147" s="35"/>
      <c r="E147" s="35"/>
      <c r="F147" s="41"/>
      <c r="G147" s="35"/>
    </row>
    <row r="148" spans="1:7" ht="15.75" customHeight="1">
      <c r="A148" s="35"/>
      <c r="B148" s="35"/>
      <c r="C148" s="35"/>
      <c r="D148" s="35"/>
      <c r="E148" s="35"/>
      <c r="F148" s="41"/>
      <c r="G148" s="35"/>
    </row>
    <row r="149" spans="1:7" ht="15.75" customHeight="1">
      <c r="A149" s="35"/>
      <c r="B149" s="35"/>
      <c r="C149" s="35"/>
      <c r="D149" s="35"/>
      <c r="E149" s="35"/>
      <c r="F149" s="41"/>
      <c r="G149" s="35"/>
    </row>
    <row r="150" spans="1:7" ht="15.75" customHeight="1">
      <c r="A150" s="35"/>
      <c r="B150" s="35"/>
      <c r="C150" s="35"/>
      <c r="D150" s="35"/>
      <c r="E150" s="35"/>
      <c r="F150" s="41"/>
      <c r="G150" s="35"/>
    </row>
    <row r="151" spans="1:7" ht="15.75" customHeight="1">
      <c r="A151" s="35"/>
      <c r="B151" s="35"/>
      <c r="C151" s="35"/>
      <c r="D151" s="35"/>
      <c r="E151" s="35"/>
      <c r="F151" s="41"/>
      <c r="G151" s="35"/>
    </row>
    <row r="152" spans="1:7" ht="15.75" customHeight="1">
      <c r="A152" s="35"/>
      <c r="B152" s="35"/>
      <c r="C152" s="35"/>
      <c r="D152" s="35"/>
      <c r="E152" s="35"/>
      <c r="F152" s="41"/>
      <c r="G152" s="35"/>
    </row>
    <row r="153" spans="1:7" ht="15.75" customHeight="1">
      <c r="A153" s="35"/>
      <c r="B153" s="35"/>
      <c r="C153" s="35"/>
      <c r="D153" s="35"/>
      <c r="E153" s="35"/>
      <c r="F153" s="41"/>
      <c r="G153" s="35"/>
    </row>
    <row r="154" spans="1:7" ht="15.75" customHeight="1">
      <c r="A154" s="35"/>
      <c r="B154" s="35"/>
      <c r="C154" s="35"/>
      <c r="D154" s="35"/>
      <c r="E154" s="35"/>
      <c r="F154" s="41"/>
      <c r="G154" s="35"/>
    </row>
    <row r="155" spans="1:7" ht="15.75" customHeight="1">
      <c r="A155" s="35"/>
      <c r="B155" s="35"/>
      <c r="C155" s="35"/>
      <c r="D155" s="35"/>
      <c r="E155" s="35"/>
      <c r="F155" s="41"/>
      <c r="G155" s="35"/>
    </row>
    <row r="156" spans="1:7" ht="15.75" customHeight="1">
      <c r="A156" s="35"/>
      <c r="B156" s="35"/>
      <c r="C156" s="35"/>
      <c r="D156" s="35"/>
      <c r="E156" s="35"/>
      <c r="F156" s="41"/>
      <c r="G156" s="35"/>
    </row>
    <row r="157" spans="1:7" ht="15.75" customHeight="1">
      <c r="A157" s="35"/>
      <c r="B157" s="35"/>
      <c r="C157" s="35"/>
      <c r="D157" s="35"/>
      <c r="E157" s="35"/>
      <c r="F157" s="41"/>
      <c r="G157" s="35"/>
    </row>
    <row r="158" spans="1:7" ht="15.75" customHeight="1">
      <c r="A158" s="35"/>
      <c r="B158" s="35"/>
      <c r="C158" s="35"/>
      <c r="D158" s="35"/>
      <c r="E158" s="35"/>
      <c r="F158" s="41"/>
      <c r="G158" s="35"/>
    </row>
    <row r="159" spans="1:7" ht="15.75" customHeight="1">
      <c r="A159" s="35"/>
      <c r="B159" s="35"/>
      <c r="C159" s="35"/>
      <c r="D159" s="35"/>
      <c r="E159" s="35"/>
      <c r="F159" s="41"/>
      <c r="G159" s="35"/>
    </row>
    <row r="160" spans="1:7" ht="15.75" customHeight="1">
      <c r="A160" s="35"/>
      <c r="B160" s="35"/>
      <c r="C160" s="35"/>
      <c r="D160" s="35"/>
      <c r="E160" s="35"/>
      <c r="F160" s="41"/>
      <c r="G160" s="35"/>
    </row>
    <row r="161" spans="1:7" ht="15.75" customHeight="1">
      <c r="A161" s="35"/>
      <c r="B161" s="35"/>
      <c r="C161" s="35"/>
      <c r="D161" s="35"/>
      <c r="E161" s="35"/>
      <c r="F161" s="41"/>
      <c r="G161" s="35"/>
    </row>
    <row r="162" spans="1:7" ht="15.75" customHeight="1">
      <c r="A162" s="35"/>
      <c r="B162" s="35"/>
      <c r="C162" s="35"/>
      <c r="D162" s="35"/>
      <c r="E162" s="35"/>
      <c r="F162" s="41"/>
      <c r="G162" s="35"/>
    </row>
    <row r="163" spans="1:7" ht="15.75" customHeight="1">
      <c r="A163" s="35"/>
      <c r="B163" s="35"/>
      <c r="C163" s="35"/>
      <c r="D163" s="35"/>
      <c r="E163" s="35"/>
      <c r="F163" s="41"/>
      <c r="G163" s="35"/>
    </row>
    <row r="164" spans="1:7" ht="15.75" customHeight="1">
      <c r="A164" s="35"/>
      <c r="B164" s="35"/>
      <c r="C164" s="35"/>
      <c r="D164" s="35"/>
      <c r="E164" s="35"/>
      <c r="F164" s="41"/>
      <c r="G164" s="35"/>
    </row>
    <row r="165" spans="1:7" ht="15.75" customHeight="1">
      <c r="A165" s="35"/>
      <c r="B165" s="35"/>
      <c r="C165" s="35"/>
      <c r="D165" s="35"/>
      <c r="E165" s="35"/>
      <c r="F165" s="41"/>
      <c r="G165" s="35"/>
    </row>
    <row r="166" spans="1:7" ht="15.75" customHeight="1">
      <c r="A166" s="35"/>
      <c r="B166" s="35"/>
      <c r="C166" s="35"/>
      <c r="D166" s="35"/>
      <c r="E166" s="35"/>
      <c r="F166" s="41"/>
      <c r="G166" s="35"/>
    </row>
    <row r="167" spans="1:7" ht="15.75" customHeight="1">
      <c r="A167" s="35"/>
      <c r="B167" s="35"/>
      <c r="C167" s="35"/>
      <c r="D167" s="35"/>
      <c r="E167" s="35"/>
      <c r="F167" s="41"/>
      <c r="G167" s="35"/>
    </row>
    <row r="168" spans="1:7" ht="15.75" customHeight="1">
      <c r="A168" s="35"/>
      <c r="B168" s="35"/>
      <c r="C168" s="35"/>
      <c r="D168" s="35"/>
      <c r="E168" s="35"/>
      <c r="F168" s="41"/>
      <c r="G168" s="35"/>
    </row>
    <row r="169" spans="1:7" ht="15.75" customHeight="1">
      <c r="A169" s="35"/>
      <c r="B169" s="35"/>
      <c r="C169" s="35"/>
      <c r="D169" s="35"/>
      <c r="E169" s="35"/>
      <c r="F169" s="41"/>
      <c r="G169" s="35"/>
    </row>
    <row r="170" spans="1:7" ht="15.75" customHeight="1">
      <c r="A170" s="35"/>
      <c r="B170" s="35"/>
      <c r="C170" s="35"/>
      <c r="D170" s="35"/>
      <c r="E170" s="35"/>
      <c r="F170" s="41"/>
      <c r="G170" s="35"/>
    </row>
    <row r="171" spans="1:7" ht="15.75" customHeight="1">
      <c r="A171" s="35"/>
      <c r="B171" s="35"/>
      <c r="C171" s="35"/>
      <c r="D171" s="35"/>
      <c r="E171" s="35"/>
      <c r="F171" s="41"/>
      <c r="G171" s="35"/>
    </row>
    <row r="172" spans="1:7" ht="15.75" customHeight="1">
      <c r="A172" s="35"/>
      <c r="B172" s="35"/>
      <c r="C172" s="35"/>
      <c r="D172" s="35"/>
      <c r="E172" s="35"/>
      <c r="F172" s="41"/>
      <c r="G172" s="35"/>
    </row>
    <row r="173" spans="1:7" ht="15.75" customHeight="1">
      <c r="A173" s="35"/>
      <c r="B173" s="35"/>
      <c r="C173" s="35"/>
      <c r="D173" s="35"/>
      <c r="E173" s="35"/>
      <c r="F173" s="41"/>
      <c r="G173" s="35"/>
    </row>
    <row r="174" spans="1:7" ht="15.75" customHeight="1">
      <c r="A174" s="35"/>
      <c r="B174" s="35"/>
      <c r="C174" s="35"/>
      <c r="D174" s="35"/>
      <c r="E174" s="35"/>
      <c r="F174" s="41"/>
      <c r="G174" s="35"/>
    </row>
    <row r="175" spans="1:7" ht="15.75" customHeight="1">
      <c r="A175" s="35"/>
      <c r="B175" s="35"/>
      <c r="C175" s="35"/>
      <c r="D175" s="35"/>
      <c r="E175" s="35"/>
      <c r="F175" s="41"/>
      <c r="G175" s="35"/>
    </row>
    <row r="176" spans="1:7" ht="15.75" customHeight="1">
      <c r="A176" s="35"/>
      <c r="B176" s="35"/>
      <c r="C176" s="35"/>
      <c r="D176" s="35"/>
      <c r="E176" s="35"/>
      <c r="F176" s="41"/>
      <c r="G176" s="35"/>
    </row>
    <row r="177" spans="1:7" ht="15.75" customHeight="1">
      <c r="A177" s="35"/>
      <c r="B177" s="35"/>
      <c r="C177" s="35"/>
      <c r="D177" s="35"/>
      <c r="E177" s="35"/>
      <c r="F177" s="41"/>
      <c r="G177" s="35"/>
    </row>
    <row r="178" spans="1:7" ht="15.75" customHeight="1">
      <c r="A178" s="35"/>
      <c r="B178" s="35"/>
      <c r="C178" s="35"/>
      <c r="D178" s="35"/>
      <c r="E178" s="35"/>
      <c r="F178" s="41"/>
      <c r="G178" s="35"/>
    </row>
    <row r="179" spans="1:7" ht="15.75" customHeight="1">
      <c r="A179" s="35"/>
      <c r="B179" s="35"/>
      <c r="C179" s="35"/>
      <c r="D179" s="35"/>
      <c r="E179" s="35"/>
      <c r="F179" s="41"/>
      <c r="G179" s="35"/>
    </row>
    <row r="180" spans="1:7" ht="15.75" customHeight="1">
      <c r="A180" s="35"/>
      <c r="B180" s="35"/>
      <c r="C180" s="35"/>
      <c r="D180" s="35"/>
      <c r="E180" s="35"/>
      <c r="F180" s="41"/>
      <c r="G180" s="35"/>
    </row>
    <row r="181" spans="1:7" ht="15.75" customHeight="1">
      <c r="A181" s="35"/>
      <c r="B181" s="35"/>
      <c r="C181" s="35"/>
      <c r="D181" s="35"/>
      <c r="E181" s="35"/>
      <c r="F181" s="41"/>
      <c r="G181" s="35"/>
    </row>
    <row r="182" spans="1:7" ht="15.75" customHeight="1">
      <c r="A182" s="35"/>
      <c r="B182" s="35"/>
      <c r="C182" s="35"/>
      <c r="D182" s="35"/>
      <c r="E182" s="35"/>
      <c r="F182" s="41"/>
      <c r="G182" s="35"/>
    </row>
    <row r="183" spans="1:7" ht="15.75" customHeight="1">
      <c r="A183" s="35"/>
      <c r="B183" s="35"/>
      <c r="C183" s="35"/>
      <c r="D183" s="35"/>
      <c r="E183" s="35"/>
      <c r="F183" s="41"/>
      <c r="G183" s="35"/>
    </row>
    <row r="184" spans="1:7" ht="15.75" customHeight="1">
      <c r="A184" s="35"/>
      <c r="B184" s="35"/>
      <c r="C184" s="35"/>
      <c r="D184" s="35"/>
      <c r="E184" s="35"/>
      <c r="F184" s="41"/>
      <c r="G184" s="35"/>
    </row>
    <row r="185" spans="1:7" ht="15.75" customHeight="1">
      <c r="A185" s="35"/>
      <c r="B185" s="35"/>
      <c r="C185" s="35"/>
      <c r="D185" s="35"/>
      <c r="E185" s="35"/>
      <c r="F185" s="41"/>
      <c r="G185" s="35"/>
    </row>
    <row r="186" spans="1:7" ht="15.75" customHeight="1">
      <c r="A186" s="35"/>
      <c r="B186" s="35"/>
      <c r="C186" s="35"/>
      <c r="D186" s="35"/>
      <c r="E186" s="35"/>
      <c r="F186" s="41"/>
      <c r="G186" s="35"/>
    </row>
    <row r="187" spans="1:7" ht="15.75" customHeight="1">
      <c r="A187" s="35"/>
      <c r="B187" s="35"/>
      <c r="C187" s="35"/>
      <c r="D187" s="35"/>
      <c r="E187" s="35"/>
      <c r="F187" s="41"/>
      <c r="G187" s="35"/>
    </row>
    <row r="188" spans="1:7" ht="15.75" customHeight="1">
      <c r="A188" s="35"/>
      <c r="B188" s="35"/>
      <c r="C188" s="35"/>
      <c r="D188" s="35"/>
      <c r="E188" s="35"/>
      <c r="F188" s="41"/>
      <c r="G188" s="35"/>
    </row>
    <row r="189" spans="1:7" ht="15.75" customHeight="1">
      <c r="A189" s="35"/>
      <c r="B189" s="35"/>
      <c r="C189" s="35"/>
      <c r="D189" s="35"/>
      <c r="E189" s="35"/>
      <c r="F189" s="41"/>
      <c r="G189" s="35"/>
    </row>
    <row r="190" spans="1:7" ht="15.75" customHeight="1">
      <c r="A190" s="35"/>
      <c r="B190" s="35"/>
      <c r="C190" s="35"/>
      <c r="D190" s="35"/>
      <c r="E190" s="35"/>
      <c r="F190" s="41"/>
      <c r="G190" s="35"/>
    </row>
    <row r="191" spans="1:7" ht="15.75" customHeight="1">
      <c r="A191" s="35"/>
      <c r="B191" s="35"/>
      <c r="C191" s="35"/>
      <c r="D191" s="35"/>
      <c r="E191" s="35"/>
      <c r="F191" s="41"/>
      <c r="G191" s="35"/>
    </row>
    <row r="192" spans="1:7" ht="15.75" customHeight="1">
      <c r="A192" s="35"/>
      <c r="B192" s="35"/>
      <c r="C192" s="35"/>
      <c r="D192" s="35"/>
      <c r="E192" s="35"/>
      <c r="F192" s="41"/>
      <c r="G192" s="35"/>
    </row>
    <row r="193" spans="1:7" ht="15.75" customHeight="1">
      <c r="A193" s="35"/>
      <c r="B193" s="35"/>
      <c r="C193" s="35"/>
      <c r="D193" s="35"/>
      <c r="E193" s="35"/>
      <c r="F193" s="41"/>
      <c r="G193" s="35"/>
    </row>
    <row r="194" spans="1:7" ht="15.75" customHeight="1">
      <c r="A194" s="35"/>
      <c r="B194" s="35"/>
      <c r="C194" s="35"/>
      <c r="D194" s="35"/>
      <c r="E194" s="35"/>
      <c r="F194" s="41"/>
      <c r="G194" s="35"/>
    </row>
    <row r="195" spans="1:7" ht="15.75" customHeight="1">
      <c r="A195" s="35"/>
      <c r="B195" s="35"/>
      <c r="C195" s="35"/>
      <c r="D195" s="35"/>
      <c r="E195" s="35"/>
      <c r="F195" s="41"/>
      <c r="G195" s="35"/>
    </row>
    <row r="196" spans="1:7" ht="15.75" customHeight="1">
      <c r="A196" s="35"/>
      <c r="B196" s="35"/>
      <c r="C196" s="35"/>
      <c r="D196" s="35"/>
      <c r="E196" s="35"/>
      <c r="F196" s="41"/>
      <c r="G196" s="35"/>
    </row>
    <row r="197" spans="1:7" ht="15.75" customHeight="1">
      <c r="A197" s="35"/>
      <c r="B197" s="35"/>
      <c r="C197" s="35"/>
      <c r="D197" s="35"/>
      <c r="E197" s="35"/>
      <c r="F197" s="41"/>
      <c r="G197" s="35"/>
    </row>
    <row r="198" spans="1:7" ht="15.75" customHeight="1">
      <c r="A198" s="35"/>
      <c r="B198" s="35"/>
      <c r="C198" s="35"/>
      <c r="D198" s="35"/>
      <c r="E198" s="35"/>
      <c r="F198" s="41"/>
      <c r="G198" s="35"/>
    </row>
    <row r="199" spans="1:7" ht="15.75" customHeight="1">
      <c r="A199" s="35"/>
      <c r="B199" s="35"/>
      <c r="C199" s="35"/>
      <c r="D199" s="35"/>
      <c r="E199" s="35"/>
      <c r="F199" s="41"/>
      <c r="G199" s="35"/>
    </row>
    <row r="200" spans="1:7" ht="15.75" customHeight="1">
      <c r="A200" s="35"/>
      <c r="B200" s="35"/>
      <c r="C200" s="35"/>
      <c r="D200" s="35"/>
      <c r="E200" s="35"/>
      <c r="F200" s="41"/>
      <c r="G200" s="35"/>
    </row>
    <row r="201" spans="1:7" ht="15.75" customHeight="1">
      <c r="A201" s="35"/>
      <c r="B201" s="35"/>
      <c r="C201" s="35"/>
      <c r="D201" s="35"/>
      <c r="E201" s="35"/>
      <c r="F201" s="41"/>
      <c r="G201" s="35"/>
    </row>
    <row r="202" spans="1:7" ht="15.75" customHeight="1">
      <c r="A202" s="35"/>
      <c r="B202" s="35"/>
      <c r="C202" s="35"/>
      <c r="D202" s="35"/>
      <c r="E202" s="35"/>
      <c r="F202" s="41"/>
      <c r="G202" s="35"/>
    </row>
    <row r="203" spans="1:7" ht="15.75" customHeight="1">
      <c r="A203" s="35"/>
      <c r="B203" s="35"/>
      <c r="C203" s="35"/>
      <c r="D203" s="35"/>
      <c r="E203" s="35"/>
      <c r="F203" s="41"/>
      <c r="G203" s="35"/>
    </row>
    <row r="204" spans="1:7" ht="15.75" customHeight="1">
      <c r="A204" s="35"/>
      <c r="B204" s="35"/>
      <c r="C204" s="35"/>
      <c r="D204" s="35"/>
      <c r="E204" s="35"/>
      <c r="F204" s="41"/>
      <c r="G204" s="35"/>
    </row>
    <row r="205" spans="1:7" ht="15.75" customHeight="1">
      <c r="A205" s="35"/>
      <c r="B205" s="35"/>
      <c r="C205" s="35"/>
      <c r="D205" s="35"/>
      <c r="E205" s="35"/>
      <c r="F205" s="41"/>
      <c r="G205" s="35"/>
    </row>
    <row r="206" spans="1:7" ht="15.75" customHeight="1">
      <c r="A206" s="35"/>
      <c r="B206" s="35"/>
      <c r="C206" s="35"/>
      <c r="D206" s="35"/>
      <c r="E206" s="35"/>
      <c r="F206" s="41"/>
      <c r="G206" s="35"/>
    </row>
    <row r="207" spans="1:7" ht="15.75" customHeight="1">
      <c r="A207" s="35"/>
      <c r="B207" s="35"/>
      <c r="C207" s="35"/>
      <c r="D207" s="35"/>
      <c r="E207" s="35"/>
      <c r="F207" s="41"/>
      <c r="G207" s="35"/>
    </row>
    <row r="208" spans="1:7" ht="15.75" customHeight="1">
      <c r="A208" s="35"/>
      <c r="B208" s="35"/>
      <c r="C208" s="35"/>
      <c r="D208" s="35"/>
      <c r="E208" s="35"/>
      <c r="F208" s="41"/>
      <c r="G208" s="35"/>
    </row>
    <row r="209" spans="1:7" ht="15.75" customHeight="1">
      <c r="A209" s="35"/>
      <c r="B209" s="35"/>
      <c r="C209" s="35"/>
      <c r="D209" s="35"/>
      <c r="E209" s="35"/>
      <c r="F209" s="41"/>
      <c r="G209" s="35"/>
    </row>
    <row r="210" spans="1:7" ht="15.75" customHeight="1">
      <c r="A210" s="35"/>
      <c r="B210" s="35"/>
      <c r="C210" s="35"/>
      <c r="D210" s="35"/>
      <c r="E210" s="35"/>
      <c r="F210" s="41"/>
      <c r="G210" s="35"/>
    </row>
    <row r="211" spans="1:7" ht="15.75" customHeight="1">
      <c r="A211" s="35"/>
      <c r="B211" s="35"/>
      <c r="C211" s="35"/>
      <c r="D211" s="35"/>
      <c r="E211" s="35"/>
      <c r="F211" s="41"/>
      <c r="G211" s="35"/>
    </row>
    <row r="212" spans="1:7" ht="15.75" customHeight="1">
      <c r="A212" s="35"/>
      <c r="B212" s="35"/>
      <c r="C212" s="35"/>
      <c r="D212" s="35"/>
      <c r="E212" s="35"/>
      <c r="F212" s="41"/>
      <c r="G212" s="35"/>
    </row>
    <row r="213" spans="1:7" ht="15.75" customHeight="1">
      <c r="A213" s="35"/>
      <c r="B213" s="35"/>
      <c r="C213" s="35"/>
      <c r="D213" s="35"/>
      <c r="E213" s="35"/>
      <c r="F213" s="41"/>
      <c r="G213" s="35"/>
    </row>
    <row r="214" spans="1:7" ht="15.75" customHeight="1">
      <c r="A214" s="35"/>
      <c r="B214" s="35"/>
      <c r="C214" s="35"/>
      <c r="D214" s="35"/>
      <c r="E214" s="35"/>
      <c r="F214" s="41"/>
      <c r="G214" s="35"/>
    </row>
    <row r="215" spans="1:7" ht="15.75" customHeight="1">
      <c r="A215" s="35"/>
      <c r="B215" s="35"/>
      <c r="C215" s="35"/>
      <c r="D215" s="35"/>
      <c r="E215" s="35"/>
      <c r="F215" s="41"/>
      <c r="G215" s="35"/>
    </row>
    <row r="216" spans="1:7" ht="15.75" customHeight="1">
      <c r="A216" s="35"/>
      <c r="B216" s="35"/>
      <c r="C216" s="35"/>
      <c r="D216" s="35"/>
      <c r="E216" s="35"/>
      <c r="F216" s="41"/>
      <c r="G216" s="35"/>
    </row>
    <row r="217" spans="1:7" ht="15.75" customHeight="1">
      <c r="A217" s="35"/>
      <c r="B217" s="35"/>
      <c r="C217" s="35"/>
      <c r="D217" s="35"/>
      <c r="E217" s="35"/>
      <c r="F217" s="41"/>
      <c r="G217" s="35"/>
    </row>
    <row r="218" spans="1:7" ht="15.75" customHeight="1">
      <c r="A218" s="35"/>
      <c r="B218" s="35"/>
      <c r="C218" s="35"/>
      <c r="D218" s="35"/>
      <c r="E218" s="35"/>
      <c r="F218" s="41"/>
      <c r="G218" s="35"/>
    </row>
    <row r="219" spans="1:7" ht="15.75" customHeight="1">
      <c r="A219" s="35"/>
      <c r="B219" s="35"/>
      <c r="C219" s="35"/>
      <c r="D219" s="35"/>
      <c r="E219" s="35"/>
      <c r="F219" s="41"/>
      <c r="G219" s="35"/>
    </row>
    <row r="220" spans="1:7" ht="15.75" customHeight="1">
      <c r="A220" s="35"/>
      <c r="B220" s="35"/>
      <c r="C220" s="35"/>
      <c r="D220" s="35"/>
      <c r="E220" s="35"/>
      <c r="F220" s="41"/>
      <c r="G220" s="35"/>
    </row>
    <row r="221" spans="1:7" ht="15.75" customHeight="1">
      <c r="A221" s="35"/>
      <c r="B221" s="35"/>
      <c r="C221" s="35"/>
      <c r="D221" s="35"/>
      <c r="E221" s="35"/>
      <c r="F221" s="41"/>
      <c r="G221" s="35"/>
    </row>
    <row r="222" spans="1:7" ht="15.75" customHeight="1">
      <c r="A222" s="35"/>
      <c r="B222" s="35"/>
      <c r="C222" s="35"/>
      <c r="D222" s="35"/>
      <c r="E222" s="35"/>
      <c r="F222" s="41"/>
      <c r="G222" s="35"/>
    </row>
    <row r="223" spans="1:7" ht="15.75" customHeight="1">
      <c r="A223" s="35"/>
      <c r="B223" s="35"/>
      <c r="C223" s="35"/>
      <c r="D223" s="35"/>
      <c r="E223" s="35"/>
      <c r="F223" s="41"/>
      <c r="G223" s="35"/>
    </row>
    <row r="224" spans="1:7" ht="15.75" customHeight="1">
      <c r="A224" s="35"/>
      <c r="B224" s="35"/>
      <c r="C224" s="35"/>
      <c r="D224" s="35"/>
      <c r="E224" s="35"/>
      <c r="F224" s="41"/>
      <c r="G224" s="35"/>
    </row>
    <row r="225" spans="1:7" ht="15.75" customHeight="1">
      <c r="A225" s="35"/>
      <c r="B225" s="35"/>
      <c r="C225" s="35"/>
      <c r="D225" s="35"/>
      <c r="E225" s="35"/>
      <c r="F225" s="41"/>
      <c r="G225" s="35"/>
    </row>
    <row r="226" spans="1:7" ht="15.75" customHeight="1">
      <c r="A226" s="35"/>
      <c r="B226" s="35"/>
      <c r="C226" s="35"/>
      <c r="D226" s="35"/>
      <c r="E226" s="35"/>
      <c r="F226" s="41"/>
      <c r="G226" s="35"/>
    </row>
    <row r="227" spans="1:7" ht="15.75" customHeight="1">
      <c r="A227" s="35"/>
      <c r="B227" s="35"/>
      <c r="C227" s="35"/>
      <c r="D227" s="35"/>
      <c r="E227" s="35"/>
      <c r="F227" s="41"/>
      <c r="G227" s="35"/>
    </row>
    <row r="228" spans="1:7" ht="15.75" customHeight="1">
      <c r="A228" s="35"/>
      <c r="B228" s="35"/>
      <c r="C228" s="35"/>
      <c r="D228" s="35"/>
      <c r="E228" s="35"/>
      <c r="F228" s="41"/>
      <c r="G228" s="35"/>
    </row>
    <row r="229" spans="1:7" ht="15.75" customHeight="1">
      <c r="A229" s="35"/>
      <c r="B229" s="35"/>
      <c r="C229" s="35"/>
      <c r="D229" s="35"/>
      <c r="E229" s="35"/>
      <c r="F229" s="41"/>
      <c r="G229" s="35"/>
    </row>
    <row r="230" spans="1:7" ht="15.75" customHeight="1">
      <c r="A230" s="35"/>
      <c r="B230" s="35"/>
      <c r="C230" s="35"/>
      <c r="D230" s="35"/>
      <c r="E230" s="35"/>
      <c r="F230" s="41"/>
      <c r="G230" s="35"/>
    </row>
    <row r="231" spans="1:7" ht="15.75" customHeight="1">
      <c r="A231" s="35"/>
      <c r="B231" s="35"/>
      <c r="C231" s="35"/>
      <c r="D231" s="35"/>
      <c r="E231" s="35"/>
      <c r="F231" s="41"/>
      <c r="G231" s="35"/>
    </row>
    <row r="232" spans="1:7" ht="15.75" customHeight="1">
      <c r="A232" s="35"/>
      <c r="B232" s="35"/>
      <c r="C232" s="35"/>
      <c r="D232" s="35"/>
      <c r="E232" s="35"/>
      <c r="F232" s="41"/>
      <c r="G232" s="35"/>
    </row>
    <row r="233" spans="1:7" ht="15.75" customHeight="1">
      <c r="A233" s="35"/>
      <c r="B233" s="35"/>
      <c r="C233" s="35"/>
      <c r="D233" s="35"/>
      <c r="E233" s="35"/>
      <c r="F233" s="41"/>
      <c r="G233" s="35"/>
    </row>
    <row r="234" spans="1:7" ht="15.75" customHeight="1">
      <c r="A234" s="35"/>
      <c r="B234" s="35"/>
      <c r="C234" s="35"/>
      <c r="D234" s="35"/>
      <c r="E234" s="35"/>
      <c r="F234" s="41"/>
      <c r="G234" s="35"/>
    </row>
    <row r="235" spans="1:7" ht="15.75" customHeight="1">
      <c r="A235" s="35"/>
      <c r="B235" s="35"/>
      <c r="C235" s="35"/>
      <c r="D235" s="35"/>
      <c r="E235" s="35"/>
      <c r="F235" s="41"/>
      <c r="G235" s="35"/>
    </row>
    <row r="236" spans="1:7" ht="15.75" customHeight="1">
      <c r="A236" s="35"/>
      <c r="B236" s="35"/>
      <c r="C236" s="35"/>
      <c r="D236" s="35"/>
      <c r="E236" s="35"/>
      <c r="F236" s="41"/>
      <c r="G236" s="35"/>
    </row>
    <row r="237" spans="1:7" ht="15.75" customHeight="1">
      <c r="A237" s="35"/>
      <c r="B237" s="35"/>
      <c r="C237" s="35"/>
      <c r="D237" s="35"/>
      <c r="E237" s="35"/>
      <c r="F237" s="41"/>
      <c r="G237" s="35"/>
    </row>
    <row r="238" spans="1:7" ht="15.75" customHeight="1">
      <c r="A238" s="35"/>
      <c r="B238" s="35"/>
      <c r="C238" s="35"/>
      <c r="D238" s="35"/>
      <c r="E238" s="35"/>
      <c r="F238" s="41"/>
      <c r="G238" s="35"/>
    </row>
    <row r="239" spans="1:7" ht="15.75" customHeight="1">
      <c r="A239" s="35"/>
      <c r="B239" s="35"/>
      <c r="C239" s="35"/>
      <c r="D239" s="35"/>
      <c r="E239" s="35"/>
      <c r="F239" s="41"/>
      <c r="G239" s="35"/>
    </row>
    <row r="240" spans="1:7" ht="15.75" customHeight="1">
      <c r="A240" s="35"/>
      <c r="B240" s="35"/>
      <c r="C240" s="35"/>
      <c r="D240" s="35"/>
      <c r="E240" s="35"/>
      <c r="F240" s="41"/>
      <c r="G240" s="35"/>
    </row>
    <row r="241" spans="1:7" ht="15.75" customHeight="1">
      <c r="A241" s="35"/>
      <c r="B241" s="35"/>
      <c r="C241" s="35"/>
      <c r="D241" s="35"/>
      <c r="E241" s="35"/>
      <c r="F241" s="41"/>
      <c r="G241" s="35"/>
    </row>
    <row r="242" spans="1:7" ht="15.75" customHeight="1">
      <c r="A242" s="35"/>
      <c r="B242" s="35"/>
      <c r="C242" s="35"/>
      <c r="D242" s="35"/>
      <c r="E242" s="35"/>
      <c r="F242" s="41"/>
      <c r="G242" s="35"/>
    </row>
    <row r="243" spans="1:7" ht="15.75" customHeight="1">
      <c r="A243" s="35"/>
      <c r="B243" s="35"/>
      <c r="C243" s="35"/>
      <c r="D243" s="35"/>
      <c r="E243" s="35"/>
      <c r="F243" s="41"/>
      <c r="G243" s="35"/>
    </row>
    <row r="244" spans="1:7" ht="15.75" customHeight="1">
      <c r="A244" s="35"/>
      <c r="B244" s="35"/>
      <c r="C244" s="35"/>
      <c r="D244" s="35"/>
      <c r="E244" s="35"/>
      <c r="F244" s="41"/>
      <c r="G244" s="35"/>
    </row>
    <row r="245" spans="1:7" ht="15.75" customHeight="1">
      <c r="A245" s="35"/>
      <c r="B245" s="35"/>
      <c r="C245" s="35"/>
      <c r="D245" s="35"/>
      <c r="E245" s="35"/>
      <c r="F245" s="41"/>
      <c r="G245" s="35"/>
    </row>
    <row r="246" spans="1:7" ht="15.75" customHeight="1">
      <c r="A246" s="35"/>
      <c r="B246" s="35"/>
      <c r="C246" s="35"/>
      <c r="D246" s="35"/>
      <c r="E246" s="35"/>
      <c r="F246" s="41"/>
      <c r="G246" s="35"/>
    </row>
    <row r="247" spans="1:7" ht="15.75" customHeight="1">
      <c r="A247" s="35"/>
      <c r="B247" s="35"/>
      <c r="C247" s="35"/>
      <c r="D247" s="35"/>
      <c r="E247" s="35"/>
      <c r="F247" s="41"/>
      <c r="G247" s="35"/>
    </row>
    <row r="248" spans="1:7" ht="15.75" customHeight="1">
      <c r="A248" s="35"/>
      <c r="B248" s="35"/>
      <c r="C248" s="35"/>
      <c r="D248" s="35"/>
      <c r="E248" s="35"/>
      <c r="F248" s="41"/>
      <c r="G248" s="35"/>
    </row>
    <row r="249" spans="1:7" ht="15.75" customHeight="1">
      <c r="A249" s="35"/>
      <c r="B249" s="35"/>
      <c r="C249" s="35"/>
      <c r="D249" s="35"/>
      <c r="E249" s="35"/>
      <c r="F249" s="41"/>
      <c r="G249" s="35"/>
    </row>
    <row r="250" spans="1:7" ht="15.75" customHeight="1">
      <c r="A250" s="35"/>
      <c r="B250" s="35"/>
      <c r="C250" s="35"/>
      <c r="D250" s="35"/>
      <c r="E250" s="35"/>
      <c r="F250" s="41"/>
      <c r="G250" s="35"/>
    </row>
    <row r="251" spans="1:7" ht="15.75" customHeight="1">
      <c r="A251" s="35"/>
      <c r="B251" s="35"/>
      <c r="C251" s="35"/>
      <c r="D251" s="35"/>
      <c r="E251" s="35"/>
      <c r="F251" s="41"/>
      <c r="G251" s="35"/>
    </row>
    <row r="252" spans="1:7" ht="15.75" customHeight="1">
      <c r="A252" s="35"/>
      <c r="B252" s="35"/>
      <c r="C252" s="35"/>
      <c r="D252" s="35"/>
      <c r="E252" s="35"/>
      <c r="F252" s="41"/>
      <c r="G252" s="35"/>
    </row>
    <row r="253" spans="1:7" ht="15.75" customHeight="1">
      <c r="A253" s="35"/>
      <c r="B253" s="35"/>
      <c r="C253" s="35"/>
      <c r="D253" s="35"/>
      <c r="E253" s="35"/>
      <c r="F253" s="41"/>
      <c r="G253" s="35"/>
    </row>
    <row r="254" spans="1:7" ht="15.75" customHeight="1">
      <c r="A254" s="35"/>
      <c r="B254" s="35"/>
      <c r="C254" s="35"/>
      <c r="D254" s="35"/>
      <c r="E254" s="35"/>
      <c r="F254" s="41"/>
      <c r="G254" s="35"/>
    </row>
    <row r="255" spans="1:7" ht="15.75" customHeight="1">
      <c r="A255" s="35"/>
      <c r="B255" s="35"/>
      <c r="C255" s="35"/>
      <c r="D255" s="35"/>
      <c r="E255" s="35"/>
      <c r="F255" s="41"/>
      <c r="G255" s="35"/>
    </row>
    <row r="256" spans="1:7" ht="15.75" customHeight="1">
      <c r="A256" s="35"/>
      <c r="B256" s="35"/>
      <c r="C256" s="35"/>
      <c r="D256" s="35"/>
      <c r="E256" s="35"/>
      <c r="F256" s="41"/>
      <c r="G256" s="35"/>
    </row>
    <row r="257" spans="1:7" ht="15.75" customHeight="1">
      <c r="A257" s="35"/>
      <c r="B257" s="35"/>
      <c r="C257" s="35"/>
      <c r="D257" s="35"/>
      <c r="E257" s="35"/>
      <c r="F257" s="41"/>
      <c r="G257" s="35"/>
    </row>
    <row r="258" spans="1:7" ht="15.75" customHeight="1">
      <c r="A258" s="35"/>
      <c r="B258" s="35"/>
      <c r="C258" s="35"/>
      <c r="D258" s="35"/>
      <c r="E258" s="35"/>
      <c r="F258" s="41"/>
      <c r="G258" s="35"/>
    </row>
    <row r="259" spans="1:7" ht="15.75" customHeight="1">
      <c r="A259" s="35"/>
      <c r="B259" s="35"/>
      <c r="C259" s="35"/>
      <c r="D259" s="35"/>
      <c r="E259" s="35"/>
      <c r="F259" s="41"/>
      <c r="G259" s="35"/>
    </row>
    <row r="260" spans="1:7" ht="15.75" customHeight="1">
      <c r="A260" s="35"/>
      <c r="B260" s="35"/>
      <c r="C260" s="35"/>
      <c r="D260" s="35"/>
      <c r="E260" s="35"/>
      <c r="F260" s="41"/>
      <c r="G260" s="35"/>
    </row>
    <row r="261" spans="1:7" ht="15.75" customHeight="1">
      <c r="A261" s="35"/>
      <c r="B261" s="35"/>
      <c r="C261" s="35"/>
      <c r="D261" s="35"/>
      <c r="E261" s="35"/>
      <c r="F261" s="41"/>
      <c r="G261" s="35"/>
    </row>
    <row r="262" spans="1:7" ht="15.75" customHeight="1">
      <c r="A262" s="35"/>
      <c r="B262" s="35"/>
      <c r="C262" s="35"/>
      <c r="D262" s="35"/>
      <c r="E262" s="35"/>
      <c r="F262" s="41"/>
      <c r="G262" s="35"/>
    </row>
    <row r="263" spans="1:7" ht="15.75" customHeight="1">
      <c r="A263" s="35"/>
      <c r="B263" s="35"/>
      <c r="C263" s="35"/>
      <c r="D263" s="35"/>
      <c r="E263" s="35"/>
      <c r="F263" s="41"/>
      <c r="G263" s="35"/>
    </row>
    <row r="264" spans="1:7" ht="15.75" customHeight="1">
      <c r="A264" s="35"/>
      <c r="B264" s="35"/>
      <c r="C264" s="35"/>
      <c r="D264" s="35"/>
      <c r="E264" s="35"/>
      <c r="F264" s="41"/>
      <c r="G264" s="35"/>
    </row>
    <row r="265" spans="1:7" ht="15.75" customHeight="1">
      <c r="A265" s="35"/>
      <c r="B265" s="35"/>
      <c r="C265" s="35"/>
      <c r="D265" s="35"/>
      <c r="E265" s="35"/>
      <c r="F265" s="41"/>
      <c r="G265" s="35"/>
    </row>
    <row r="266" spans="1:7" ht="15.75" customHeight="1">
      <c r="A266" s="35"/>
      <c r="B266" s="35"/>
      <c r="C266" s="35"/>
      <c r="D266" s="35"/>
      <c r="E266" s="35"/>
      <c r="F266" s="41"/>
      <c r="G266" s="35"/>
    </row>
    <row r="267" spans="1:7" ht="15.75" customHeight="1">
      <c r="A267" s="35"/>
      <c r="B267" s="35"/>
      <c r="C267" s="35"/>
      <c r="D267" s="35"/>
      <c r="E267" s="35"/>
      <c r="F267" s="41"/>
      <c r="G267" s="35"/>
    </row>
    <row r="268" spans="1:7" ht="15.75" customHeight="1">
      <c r="A268" s="35"/>
      <c r="B268" s="35"/>
      <c r="C268" s="35"/>
      <c r="D268" s="35"/>
      <c r="E268" s="35"/>
      <c r="F268" s="41"/>
      <c r="G268" s="35"/>
    </row>
    <row r="269" spans="1:7" ht="15.75" customHeight="1">
      <c r="A269" s="35"/>
      <c r="B269" s="35"/>
      <c r="C269" s="35"/>
      <c r="D269" s="35"/>
      <c r="E269" s="35"/>
      <c r="F269" s="41"/>
      <c r="G269" s="35"/>
    </row>
    <row r="270" spans="1:7" ht="15.75" customHeight="1">
      <c r="A270" s="35"/>
      <c r="B270" s="35"/>
      <c r="C270" s="35"/>
      <c r="D270" s="35"/>
      <c r="E270" s="35"/>
      <c r="F270" s="41"/>
      <c r="G270" s="35"/>
    </row>
    <row r="271" spans="1:7" ht="15.75" customHeight="1">
      <c r="A271" s="35"/>
      <c r="B271" s="35"/>
      <c r="C271" s="35"/>
      <c r="D271" s="35"/>
      <c r="E271" s="35"/>
      <c r="F271" s="41"/>
      <c r="G271" s="35"/>
    </row>
    <row r="272" spans="1:7" ht="15.75" customHeight="1">
      <c r="A272" s="35"/>
      <c r="B272" s="35"/>
      <c r="C272" s="35"/>
      <c r="D272" s="35"/>
      <c r="E272" s="35"/>
      <c r="F272" s="41"/>
      <c r="G272" s="35"/>
    </row>
    <row r="273" spans="1:7" ht="15.75" customHeight="1">
      <c r="A273" s="35"/>
      <c r="B273" s="35"/>
      <c r="C273" s="35"/>
      <c r="D273" s="35"/>
      <c r="E273" s="35"/>
      <c r="F273" s="41"/>
      <c r="G273" s="35"/>
    </row>
    <row r="274" spans="1:7" ht="15.75" customHeight="1">
      <c r="A274" s="35"/>
      <c r="B274" s="35"/>
      <c r="C274" s="35"/>
      <c r="D274" s="35"/>
      <c r="E274" s="35"/>
      <c r="F274" s="41"/>
      <c r="G274" s="35"/>
    </row>
    <row r="275" spans="1:7" ht="15.75" customHeight="1">
      <c r="A275" s="35"/>
      <c r="B275" s="35"/>
      <c r="C275" s="35"/>
      <c r="D275" s="35"/>
      <c r="E275" s="35"/>
      <c r="F275" s="41"/>
      <c r="G275" s="35"/>
    </row>
    <row r="276" spans="1:7" ht="15.75" customHeight="1">
      <c r="A276" s="35"/>
      <c r="B276" s="35"/>
      <c r="C276" s="35"/>
      <c r="D276" s="35"/>
      <c r="E276" s="35"/>
      <c r="F276" s="41"/>
      <c r="G276" s="35"/>
    </row>
    <row r="277" spans="1:7" ht="15.75" customHeight="1">
      <c r="A277" s="35"/>
      <c r="B277" s="35"/>
      <c r="C277" s="35"/>
      <c r="D277" s="35"/>
      <c r="E277" s="35"/>
      <c r="F277" s="41"/>
      <c r="G277" s="35"/>
    </row>
    <row r="278" spans="1:7" ht="15.75" customHeight="1">
      <c r="A278" s="35"/>
      <c r="B278" s="35"/>
      <c r="C278" s="35"/>
      <c r="D278" s="35"/>
      <c r="E278" s="35"/>
      <c r="F278" s="41"/>
      <c r="G278" s="35"/>
    </row>
    <row r="279" spans="1:7" ht="15.75" customHeight="1">
      <c r="A279" s="35"/>
      <c r="B279" s="35"/>
      <c r="C279" s="35"/>
      <c r="D279" s="35"/>
      <c r="E279" s="35"/>
      <c r="F279" s="41"/>
      <c r="G279" s="35"/>
    </row>
    <row r="280" spans="1:7" ht="15.75" customHeight="1">
      <c r="A280" s="35"/>
      <c r="B280" s="35"/>
      <c r="C280" s="35"/>
      <c r="D280" s="35"/>
      <c r="E280" s="35"/>
      <c r="F280" s="41"/>
      <c r="G280" s="35"/>
    </row>
    <row r="281" spans="1:7" ht="15.75" customHeight="1">
      <c r="A281" s="35"/>
      <c r="B281" s="35"/>
      <c r="C281" s="35"/>
      <c r="D281" s="35"/>
      <c r="E281" s="35"/>
      <c r="F281" s="41"/>
      <c r="G281" s="35"/>
    </row>
    <row r="282" spans="1:7" ht="15.75" customHeight="1">
      <c r="A282" s="35"/>
      <c r="B282" s="35"/>
      <c r="C282" s="35"/>
      <c r="D282" s="35"/>
      <c r="E282" s="35"/>
      <c r="F282" s="41"/>
      <c r="G282" s="35"/>
    </row>
    <row r="283" spans="1:7" ht="15.75" customHeight="1">
      <c r="A283" s="35"/>
      <c r="B283" s="35"/>
      <c r="C283" s="35"/>
      <c r="D283" s="35"/>
      <c r="E283" s="35"/>
      <c r="F283" s="41"/>
      <c r="G283" s="35"/>
    </row>
    <row r="284" spans="1:7" ht="15.75" customHeight="1">
      <c r="A284" s="35"/>
      <c r="B284" s="35"/>
      <c r="C284" s="35"/>
      <c r="D284" s="35"/>
      <c r="E284" s="35"/>
      <c r="F284" s="41"/>
      <c r="G284" s="35"/>
    </row>
    <row r="285" spans="1:7" ht="15.75" customHeight="1">
      <c r="A285" s="35"/>
      <c r="B285" s="35"/>
      <c r="C285" s="35"/>
      <c r="D285" s="35"/>
      <c r="E285" s="35"/>
      <c r="F285" s="41"/>
      <c r="G285" s="35"/>
    </row>
    <row r="286" spans="1:7" ht="15.75" customHeight="1">
      <c r="A286" s="35"/>
      <c r="B286" s="35"/>
      <c r="C286" s="35"/>
      <c r="D286" s="35"/>
      <c r="E286" s="35"/>
      <c r="F286" s="41"/>
      <c r="G286" s="35"/>
    </row>
    <row r="287" spans="1:7" ht="15.75" customHeight="1">
      <c r="A287" s="35"/>
      <c r="B287" s="35"/>
      <c r="C287" s="35"/>
      <c r="D287" s="35"/>
      <c r="E287" s="35"/>
      <c r="F287" s="41"/>
      <c r="G287" s="35"/>
    </row>
    <row r="288" spans="1:7" ht="15.75" customHeight="1">
      <c r="A288" s="35"/>
      <c r="B288" s="35"/>
      <c r="C288" s="35"/>
      <c r="D288" s="35"/>
      <c r="E288" s="35"/>
      <c r="F288" s="41"/>
      <c r="G288" s="35"/>
    </row>
    <row r="289" spans="1:7" ht="15.75" customHeight="1">
      <c r="A289" s="35"/>
      <c r="B289" s="35"/>
      <c r="C289" s="35"/>
      <c r="D289" s="35"/>
      <c r="E289" s="35"/>
      <c r="F289" s="41"/>
      <c r="G289" s="35"/>
    </row>
    <row r="290" spans="1:7" ht="15.75" customHeight="1">
      <c r="A290" s="35"/>
      <c r="B290" s="35"/>
      <c r="C290" s="35"/>
      <c r="D290" s="35"/>
      <c r="E290" s="35"/>
      <c r="F290" s="41"/>
      <c r="G290" s="35"/>
    </row>
    <row r="291" spans="1:7" ht="15.75" customHeight="1">
      <c r="A291" s="35"/>
      <c r="B291" s="35"/>
      <c r="C291" s="35"/>
      <c r="D291" s="35"/>
      <c r="E291" s="35"/>
      <c r="F291" s="41"/>
      <c r="G291" s="35"/>
    </row>
    <row r="292" spans="1:7" ht="15.75" customHeight="1">
      <c r="A292" s="35"/>
      <c r="B292" s="35"/>
      <c r="C292" s="35"/>
      <c r="D292" s="35"/>
      <c r="E292" s="35"/>
      <c r="F292" s="41"/>
      <c r="G292" s="35"/>
    </row>
    <row r="293" spans="1:7" ht="15.75" customHeight="1">
      <c r="A293" s="35"/>
      <c r="B293" s="35"/>
      <c r="C293" s="35"/>
      <c r="D293" s="35"/>
      <c r="E293" s="35"/>
      <c r="F293" s="41"/>
      <c r="G293" s="35"/>
    </row>
    <row r="294" spans="1:7" ht="15.75" customHeight="1">
      <c r="A294" s="35"/>
      <c r="B294" s="35"/>
      <c r="C294" s="35"/>
      <c r="D294" s="35"/>
      <c r="E294" s="35"/>
      <c r="F294" s="41"/>
      <c r="G294" s="35"/>
    </row>
    <row r="295" spans="1:7" ht="15.75" customHeight="1">
      <c r="A295" s="35"/>
      <c r="B295" s="35"/>
      <c r="C295" s="35"/>
      <c r="D295" s="35"/>
      <c r="E295" s="35"/>
      <c r="F295" s="41"/>
      <c r="G295" s="35"/>
    </row>
    <row r="296" spans="1:7" ht="15.75" customHeight="1">
      <c r="A296" s="35"/>
      <c r="B296" s="35"/>
      <c r="C296" s="35"/>
      <c r="D296" s="35"/>
      <c r="E296" s="35"/>
      <c r="F296" s="41"/>
      <c r="G296" s="35"/>
    </row>
    <row r="297" spans="1:7" ht="15.75" customHeight="1">
      <c r="A297" s="35"/>
      <c r="B297" s="35"/>
      <c r="C297" s="35"/>
      <c r="D297" s="35"/>
      <c r="E297" s="35"/>
      <c r="F297" s="41"/>
      <c r="G297" s="35"/>
    </row>
    <row r="298" spans="1:7" ht="15.75" customHeight="1">
      <c r="A298" s="35"/>
      <c r="B298" s="35"/>
      <c r="C298" s="35"/>
      <c r="D298" s="35"/>
      <c r="E298" s="35"/>
      <c r="F298" s="41"/>
      <c r="G298" s="35"/>
    </row>
    <row r="299" spans="1:7" ht="15.75" customHeight="1">
      <c r="A299" s="35"/>
      <c r="B299" s="35"/>
      <c r="C299" s="35"/>
      <c r="D299" s="35"/>
      <c r="E299" s="35"/>
      <c r="F299" s="41"/>
      <c r="G299" s="35"/>
    </row>
    <row r="300" spans="1:7" ht="15.75" customHeight="1">
      <c r="A300" s="35"/>
      <c r="B300" s="35"/>
      <c r="C300" s="35"/>
      <c r="D300" s="35"/>
      <c r="E300" s="35"/>
      <c r="F300" s="41"/>
      <c r="G300" s="35"/>
    </row>
    <row r="301" spans="1:7" ht="15.75" customHeight="1">
      <c r="A301" s="35"/>
      <c r="B301" s="35"/>
      <c r="C301" s="35"/>
      <c r="D301" s="35"/>
      <c r="E301" s="35"/>
      <c r="F301" s="41"/>
      <c r="G301" s="35"/>
    </row>
    <row r="302" spans="1:7" ht="15.75" customHeight="1">
      <c r="A302" s="35"/>
      <c r="B302" s="35"/>
      <c r="C302" s="35"/>
      <c r="D302" s="35"/>
      <c r="E302" s="35"/>
      <c r="F302" s="41"/>
      <c r="G302" s="35"/>
    </row>
    <row r="303" spans="1:7" ht="15.75" customHeight="1">
      <c r="A303" s="35"/>
      <c r="B303" s="35"/>
      <c r="C303" s="35"/>
      <c r="D303" s="35"/>
      <c r="E303" s="35"/>
      <c r="F303" s="41"/>
      <c r="G303" s="35"/>
    </row>
    <row r="304" spans="1:7" ht="15.75" customHeight="1">
      <c r="A304" s="35"/>
      <c r="B304" s="35"/>
      <c r="C304" s="35"/>
      <c r="D304" s="35"/>
      <c r="E304" s="35"/>
      <c r="F304" s="41"/>
      <c r="G304" s="35"/>
    </row>
    <row r="305" spans="1:7" ht="15.75" customHeight="1">
      <c r="A305" s="35"/>
      <c r="B305" s="35"/>
      <c r="C305" s="35"/>
      <c r="D305" s="35"/>
      <c r="E305" s="35"/>
      <c r="F305" s="41"/>
      <c r="G305" s="35"/>
    </row>
    <row r="306" spans="1:7" ht="15.75" customHeight="1">
      <c r="A306" s="35"/>
      <c r="B306" s="35"/>
      <c r="C306" s="35"/>
      <c r="D306" s="35"/>
      <c r="E306" s="35"/>
      <c r="F306" s="41"/>
      <c r="G306" s="35"/>
    </row>
    <row r="307" spans="1:7" ht="15.75" customHeight="1">
      <c r="A307" s="35"/>
      <c r="B307" s="35"/>
      <c r="C307" s="35"/>
      <c r="D307" s="35"/>
      <c r="E307" s="35"/>
      <c r="F307" s="41"/>
      <c r="G307" s="35"/>
    </row>
    <row r="308" spans="1:7" ht="15.75" customHeight="1">
      <c r="A308" s="35"/>
      <c r="B308" s="35"/>
      <c r="C308" s="35"/>
      <c r="D308" s="35"/>
      <c r="E308" s="35"/>
      <c r="F308" s="41"/>
      <c r="G308" s="35"/>
    </row>
    <row r="309" spans="1:7" ht="15.75" customHeight="1">
      <c r="A309" s="35"/>
      <c r="B309" s="35"/>
      <c r="C309" s="35"/>
      <c r="D309" s="35"/>
      <c r="E309" s="35"/>
      <c r="F309" s="41"/>
      <c r="G309" s="35"/>
    </row>
    <row r="310" spans="1:7" ht="15.75" customHeight="1">
      <c r="A310" s="35"/>
      <c r="B310" s="35"/>
      <c r="C310" s="35"/>
      <c r="D310" s="35"/>
      <c r="E310" s="35"/>
      <c r="F310" s="41"/>
      <c r="G310" s="35"/>
    </row>
    <row r="311" spans="1:7" ht="15.75" customHeight="1">
      <c r="A311" s="35"/>
      <c r="B311" s="35"/>
      <c r="C311" s="35"/>
      <c r="D311" s="35"/>
      <c r="E311" s="35"/>
      <c r="F311" s="41"/>
      <c r="G311" s="35"/>
    </row>
    <row r="312" spans="1:7" ht="15.75" customHeight="1">
      <c r="A312" s="35"/>
      <c r="B312" s="35"/>
      <c r="C312" s="35"/>
      <c r="D312" s="35"/>
      <c r="E312" s="35"/>
      <c r="F312" s="41"/>
      <c r="G312" s="35"/>
    </row>
    <row r="313" spans="1:7" ht="15.75" customHeight="1">
      <c r="A313" s="35"/>
      <c r="B313" s="35"/>
      <c r="C313" s="35"/>
      <c r="D313" s="35"/>
      <c r="E313" s="35"/>
      <c r="F313" s="41"/>
      <c r="G313" s="35"/>
    </row>
    <row r="314" spans="1:7" ht="15.75" customHeight="1">
      <c r="A314" s="35"/>
      <c r="B314" s="35"/>
      <c r="C314" s="35"/>
      <c r="D314" s="35"/>
      <c r="E314" s="35"/>
      <c r="F314" s="41"/>
      <c r="G314" s="35"/>
    </row>
    <row r="315" spans="1:7" ht="15.75" customHeight="1">
      <c r="A315" s="35"/>
      <c r="B315" s="35"/>
      <c r="C315" s="35"/>
      <c r="D315" s="35"/>
      <c r="E315" s="35"/>
      <c r="F315" s="41"/>
      <c r="G315" s="35"/>
    </row>
    <row r="316" spans="1:7" ht="15.75" customHeight="1">
      <c r="A316" s="35"/>
      <c r="B316" s="35"/>
      <c r="C316" s="35"/>
      <c r="D316" s="35"/>
      <c r="E316" s="35"/>
      <c r="F316" s="41"/>
      <c r="G316" s="35"/>
    </row>
    <row r="317" spans="1:7" ht="15.75" customHeight="1">
      <c r="A317" s="35"/>
      <c r="B317" s="35"/>
      <c r="C317" s="35"/>
      <c r="D317" s="35"/>
      <c r="E317" s="35"/>
      <c r="F317" s="41"/>
      <c r="G317" s="35"/>
    </row>
    <row r="318" spans="1:7" ht="15.75" customHeight="1">
      <c r="A318" s="35"/>
      <c r="B318" s="35"/>
      <c r="C318" s="35"/>
      <c r="D318" s="35"/>
      <c r="E318" s="35"/>
      <c r="F318" s="41"/>
      <c r="G318" s="35"/>
    </row>
    <row r="319" spans="1:7" ht="15.75" customHeight="1">
      <c r="A319" s="35"/>
      <c r="B319" s="35"/>
      <c r="C319" s="35"/>
      <c r="D319" s="35"/>
      <c r="E319" s="35"/>
      <c r="F319" s="41"/>
      <c r="G319" s="35"/>
    </row>
    <row r="320" spans="1:7" ht="15.75" customHeight="1">
      <c r="A320" s="35"/>
      <c r="B320" s="35"/>
      <c r="C320" s="35"/>
      <c r="D320" s="35"/>
      <c r="E320" s="35"/>
      <c r="F320" s="41"/>
      <c r="G320" s="35"/>
    </row>
    <row r="321" spans="1:7" ht="15.75" customHeight="1">
      <c r="A321" s="35"/>
      <c r="B321" s="35"/>
      <c r="C321" s="35"/>
      <c r="D321" s="35"/>
      <c r="E321" s="35"/>
      <c r="F321" s="41"/>
      <c r="G321" s="35"/>
    </row>
    <row r="322" spans="1:7" ht="15.75" customHeight="1">
      <c r="A322" s="35"/>
      <c r="B322" s="35"/>
      <c r="C322" s="35"/>
      <c r="D322" s="35"/>
      <c r="E322" s="35"/>
      <c r="F322" s="41"/>
      <c r="G322" s="35"/>
    </row>
    <row r="323" spans="1:7" ht="15.75" customHeight="1">
      <c r="A323" s="35"/>
      <c r="B323" s="35"/>
      <c r="C323" s="35"/>
      <c r="D323" s="35"/>
      <c r="E323" s="35"/>
      <c r="F323" s="41"/>
      <c r="G323" s="35"/>
    </row>
    <row r="324" spans="1:7" ht="15.75" customHeight="1">
      <c r="A324" s="35"/>
      <c r="B324" s="35"/>
      <c r="C324" s="35"/>
      <c r="D324" s="35"/>
      <c r="E324" s="35"/>
      <c r="F324" s="41"/>
      <c r="G324" s="35"/>
    </row>
    <row r="325" spans="1:7" ht="15.75" customHeight="1">
      <c r="A325" s="35"/>
      <c r="B325" s="35"/>
      <c r="C325" s="35"/>
      <c r="D325" s="35"/>
      <c r="E325" s="35"/>
      <c r="F325" s="41"/>
      <c r="G325" s="35"/>
    </row>
    <row r="326" spans="1:7" ht="15.75" customHeight="1">
      <c r="A326" s="35"/>
      <c r="B326" s="35"/>
      <c r="C326" s="35"/>
      <c r="D326" s="35"/>
      <c r="E326" s="35"/>
      <c r="F326" s="41"/>
      <c r="G326" s="35"/>
    </row>
    <row r="327" spans="1:7" ht="15.75" customHeight="1">
      <c r="A327" s="35"/>
      <c r="B327" s="35"/>
      <c r="C327" s="35"/>
      <c r="D327" s="35"/>
      <c r="E327" s="35"/>
      <c r="F327" s="41"/>
      <c r="G327" s="35"/>
    </row>
    <row r="328" spans="1:7" ht="15.75" customHeight="1">
      <c r="A328" s="35"/>
      <c r="B328" s="35"/>
      <c r="C328" s="35"/>
      <c r="D328" s="35"/>
      <c r="E328" s="35"/>
      <c r="F328" s="41"/>
      <c r="G328" s="35"/>
    </row>
    <row r="329" spans="1:7" ht="15.75" customHeight="1">
      <c r="A329" s="35"/>
      <c r="B329" s="35"/>
      <c r="C329" s="35"/>
      <c r="D329" s="35"/>
      <c r="E329" s="35"/>
      <c r="F329" s="41"/>
      <c r="G329" s="35"/>
    </row>
    <row r="330" spans="1:7" ht="15.75" customHeight="1">
      <c r="A330" s="35"/>
      <c r="B330" s="35"/>
      <c r="C330" s="35"/>
      <c r="D330" s="35"/>
      <c r="E330" s="35"/>
      <c r="F330" s="41"/>
      <c r="G330" s="35"/>
    </row>
    <row r="331" spans="1:7" ht="15.75" customHeight="1">
      <c r="A331" s="35"/>
      <c r="B331" s="35"/>
      <c r="C331" s="35"/>
      <c r="D331" s="35"/>
      <c r="E331" s="35"/>
      <c r="F331" s="41"/>
      <c r="G331" s="35"/>
    </row>
    <row r="332" spans="1:7" ht="15.75" customHeight="1">
      <c r="A332" s="35"/>
      <c r="B332" s="35"/>
      <c r="C332" s="35"/>
      <c r="D332" s="35"/>
      <c r="E332" s="35"/>
      <c r="F332" s="41"/>
      <c r="G332" s="35"/>
    </row>
    <row r="333" spans="1:7" ht="15.75" customHeight="1">
      <c r="A333" s="35"/>
      <c r="B333" s="35"/>
      <c r="C333" s="35"/>
      <c r="D333" s="35"/>
      <c r="E333" s="35"/>
      <c r="F333" s="41"/>
      <c r="G333" s="35"/>
    </row>
    <row r="334" spans="1:7" ht="15.75" customHeight="1">
      <c r="A334" s="35"/>
      <c r="B334" s="35"/>
      <c r="C334" s="35"/>
      <c r="D334" s="35"/>
      <c r="E334" s="35"/>
      <c r="F334" s="41"/>
      <c r="G334" s="35"/>
    </row>
    <row r="335" spans="1:7" ht="15.75" customHeight="1">
      <c r="A335" s="35"/>
      <c r="B335" s="35"/>
      <c r="C335" s="35"/>
      <c r="D335" s="35"/>
      <c r="E335" s="35"/>
      <c r="F335" s="41"/>
      <c r="G335" s="35"/>
    </row>
    <row r="336" spans="1:7" ht="15.75" customHeight="1">
      <c r="A336" s="35"/>
      <c r="B336" s="35"/>
      <c r="C336" s="35"/>
      <c r="D336" s="35"/>
      <c r="E336" s="35"/>
      <c r="F336" s="41"/>
      <c r="G336" s="35"/>
    </row>
    <row r="337" spans="1:7" ht="15.75" customHeight="1">
      <c r="A337" s="35"/>
      <c r="B337" s="35"/>
      <c r="C337" s="35"/>
      <c r="D337" s="35"/>
      <c r="E337" s="35"/>
      <c r="F337" s="41"/>
      <c r="G337" s="35"/>
    </row>
    <row r="338" spans="1:7" ht="15.75" customHeight="1">
      <c r="A338" s="35"/>
      <c r="B338" s="35"/>
      <c r="C338" s="35"/>
      <c r="D338" s="35"/>
      <c r="E338" s="35"/>
      <c r="F338" s="41"/>
      <c r="G338" s="35"/>
    </row>
    <row r="339" spans="1:7" ht="15.75" customHeight="1">
      <c r="A339" s="35"/>
      <c r="B339" s="35"/>
      <c r="C339" s="35"/>
      <c r="D339" s="35"/>
      <c r="E339" s="35"/>
      <c r="F339" s="41"/>
      <c r="G339" s="35"/>
    </row>
    <row r="340" spans="1:7" ht="15.75" customHeight="1">
      <c r="A340" s="35"/>
      <c r="B340" s="35"/>
      <c r="C340" s="35"/>
      <c r="D340" s="35"/>
      <c r="E340" s="35"/>
      <c r="F340" s="41"/>
      <c r="G340" s="35"/>
    </row>
    <row r="341" spans="1:7" ht="15.75" customHeight="1">
      <c r="A341" s="35"/>
      <c r="B341" s="35"/>
      <c r="C341" s="35"/>
      <c r="D341" s="35"/>
      <c r="E341" s="35"/>
      <c r="F341" s="41"/>
      <c r="G341" s="35"/>
    </row>
    <row r="342" spans="1:7" ht="15.75" customHeight="1">
      <c r="A342" s="35"/>
      <c r="B342" s="35"/>
      <c r="C342" s="35"/>
      <c r="D342" s="35"/>
      <c r="E342" s="35"/>
      <c r="F342" s="41"/>
      <c r="G342" s="35"/>
    </row>
    <row r="343" spans="1:7" ht="15.75" customHeight="1">
      <c r="A343" s="35"/>
      <c r="B343" s="35"/>
      <c r="C343" s="35"/>
      <c r="D343" s="35"/>
      <c r="E343" s="35"/>
      <c r="F343" s="41"/>
      <c r="G343" s="35"/>
    </row>
    <row r="344" spans="1:7" ht="15.75" customHeight="1">
      <c r="A344" s="35"/>
      <c r="B344" s="35"/>
      <c r="C344" s="35"/>
      <c r="D344" s="35"/>
      <c r="E344" s="35"/>
      <c r="F344" s="41"/>
      <c r="G344" s="35"/>
    </row>
    <row r="345" spans="1:7" ht="15.75" customHeight="1">
      <c r="A345" s="35"/>
      <c r="B345" s="35"/>
      <c r="C345" s="35"/>
      <c r="D345" s="35"/>
      <c r="E345" s="35"/>
      <c r="F345" s="41"/>
      <c r="G345" s="35"/>
    </row>
    <row r="346" spans="1:7" ht="15.75" customHeight="1">
      <c r="A346" s="35"/>
      <c r="B346" s="35"/>
      <c r="C346" s="35"/>
      <c r="D346" s="35"/>
      <c r="E346" s="35"/>
      <c r="F346" s="41"/>
      <c r="G346" s="35"/>
    </row>
    <row r="347" spans="1:7" ht="15.75" customHeight="1">
      <c r="A347" s="35"/>
      <c r="B347" s="35"/>
      <c r="C347" s="35"/>
      <c r="D347" s="35"/>
      <c r="E347" s="35"/>
      <c r="F347" s="41"/>
      <c r="G347" s="35"/>
    </row>
    <row r="348" spans="1:7" ht="15.75" customHeight="1">
      <c r="A348" s="35"/>
      <c r="B348" s="35"/>
      <c r="C348" s="35"/>
      <c r="D348" s="35"/>
      <c r="E348" s="35"/>
      <c r="F348" s="41"/>
      <c r="G348" s="35"/>
    </row>
    <row r="349" spans="1:7" ht="15.75" customHeight="1">
      <c r="A349" s="35"/>
      <c r="B349" s="35"/>
      <c r="C349" s="35"/>
      <c r="D349" s="35"/>
      <c r="E349" s="35"/>
      <c r="F349" s="41"/>
      <c r="G349" s="35"/>
    </row>
    <row r="350" spans="1:7" ht="15.75" customHeight="1">
      <c r="A350" s="35"/>
      <c r="B350" s="35"/>
      <c r="C350" s="35"/>
      <c r="D350" s="35"/>
      <c r="E350" s="35"/>
      <c r="F350" s="41"/>
      <c r="G350" s="35"/>
    </row>
    <row r="351" spans="1:7" ht="15.75" customHeight="1">
      <c r="A351" s="35"/>
      <c r="B351" s="35"/>
      <c r="C351" s="35"/>
      <c r="D351" s="35"/>
      <c r="E351" s="35"/>
      <c r="F351" s="41"/>
      <c r="G351" s="35"/>
    </row>
    <row r="352" spans="1:7" ht="15.75" customHeight="1">
      <c r="A352" s="35"/>
      <c r="B352" s="35"/>
      <c r="C352" s="35"/>
      <c r="D352" s="35"/>
      <c r="E352" s="35"/>
      <c r="F352" s="41"/>
      <c r="G352" s="35"/>
    </row>
    <row r="353" spans="1:7" ht="15.75" customHeight="1">
      <c r="A353" s="35"/>
      <c r="B353" s="35"/>
      <c r="C353" s="35"/>
      <c r="D353" s="35"/>
      <c r="E353" s="35"/>
      <c r="F353" s="41"/>
      <c r="G353" s="35"/>
    </row>
    <row r="354" spans="1:7" ht="15.75" customHeight="1">
      <c r="A354" s="35"/>
      <c r="B354" s="35"/>
      <c r="C354" s="35"/>
      <c r="D354" s="35"/>
      <c r="E354" s="35"/>
      <c r="F354" s="41"/>
      <c r="G354" s="35"/>
    </row>
    <row r="355" spans="1:7" ht="15.75" customHeight="1">
      <c r="A355" s="35"/>
      <c r="B355" s="35"/>
      <c r="C355" s="35"/>
      <c r="D355" s="35"/>
      <c r="E355" s="35"/>
      <c r="F355" s="41"/>
      <c r="G355" s="35"/>
    </row>
    <row r="356" spans="1:7" ht="15.75" customHeight="1">
      <c r="A356" s="35"/>
      <c r="B356" s="35"/>
      <c r="C356" s="35"/>
      <c r="D356" s="35"/>
      <c r="E356" s="35"/>
      <c r="F356" s="41"/>
      <c r="G356" s="35"/>
    </row>
    <row r="357" spans="1:7" ht="15.75" customHeight="1">
      <c r="A357" s="35"/>
      <c r="B357" s="35"/>
      <c r="C357" s="35"/>
      <c r="D357" s="35"/>
      <c r="E357" s="35"/>
      <c r="F357" s="41"/>
      <c r="G357" s="35"/>
    </row>
    <row r="358" spans="1:7" ht="15.75" customHeight="1">
      <c r="A358" s="35"/>
      <c r="B358" s="35"/>
      <c r="C358" s="35"/>
      <c r="D358" s="35"/>
      <c r="E358" s="35"/>
      <c r="F358" s="41"/>
      <c r="G358" s="35"/>
    </row>
    <row r="359" spans="1:7" ht="15.75" customHeight="1">
      <c r="A359" s="35"/>
      <c r="B359" s="35"/>
      <c r="C359" s="35"/>
      <c r="D359" s="35"/>
      <c r="E359" s="35"/>
      <c r="F359" s="41"/>
      <c r="G359" s="35"/>
    </row>
    <row r="360" spans="1:7" ht="15.75" customHeight="1">
      <c r="A360" s="35"/>
      <c r="B360" s="35"/>
      <c r="C360" s="35"/>
      <c r="D360" s="35"/>
      <c r="E360" s="35"/>
      <c r="F360" s="41"/>
      <c r="G360" s="35"/>
    </row>
    <row r="361" spans="1:7" ht="15.75" customHeight="1">
      <c r="A361" s="35"/>
      <c r="B361" s="35"/>
      <c r="C361" s="35"/>
      <c r="D361" s="35"/>
      <c r="E361" s="35"/>
      <c r="F361" s="41"/>
      <c r="G361" s="35"/>
    </row>
    <row r="362" spans="1:7" ht="15.75" customHeight="1">
      <c r="A362" s="35"/>
      <c r="B362" s="35"/>
      <c r="C362" s="35"/>
      <c r="D362" s="35"/>
      <c r="E362" s="35"/>
      <c r="F362" s="41"/>
      <c r="G362" s="35"/>
    </row>
    <row r="363" spans="1:7" ht="15.75" customHeight="1">
      <c r="A363" s="35"/>
      <c r="B363" s="35"/>
      <c r="C363" s="35"/>
      <c r="D363" s="35"/>
      <c r="E363" s="35"/>
      <c r="F363" s="41"/>
      <c r="G363" s="35"/>
    </row>
    <row r="364" spans="1:7" ht="15.75" customHeight="1">
      <c r="A364" s="35"/>
      <c r="B364" s="35"/>
      <c r="C364" s="35"/>
      <c r="D364" s="35"/>
      <c r="E364" s="35"/>
      <c r="F364" s="41"/>
      <c r="G364" s="35"/>
    </row>
    <row r="365" spans="1:7" ht="15.75" customHeight="1">
      <c r="A365" s="35"/>
      <c r="B365" s="35"/>
      <c r="C365" s="35"/>
      <c r="D365" s="35"/>
      <c r="E365" s="35"/>
      <c r="F365" s="41"/>
      <c r="G365" s="35"/>
    </row>
    <row r="366" spans="1:7" ht="15.75" customHeight="1">
      <c r="A366" s="35"/>
      <c r="B366" s="35"/>
      <c r="C366" s="35"/>
      <c r="D366" s="35"/>
      <c r="E366" s="35"/>
      <c r="F366" s="41"/>
      <c r="G366" s="35"/>
    </row>
    <row r="367" spans="1:7" ht="15.75" customHeight="1">
      <c r="A367" s="35"/>
      <c r="B367" s="35"/>
      <c r="C367" s="35"/>
      <c r="D367" s="35"/>
      <c r="E367" s="35"/>
      <c r="F367" s="41"/>
      <c r="G367" s="35"/>
    </row>
    <row r="368" spans="1:7" ht="15.75" customHeight="1">
      <c r="A368" s="35"/>
      <c r="B368" s="35"/>
      <c r="C368" s="35"/>
      <c r="D368" s="35"/>
      <c r="E368" s="35"/>
      <c r="F368" s="41"/>
      <c r="G368" s="35"/>
    </row>
    <row r="369" spans="1:7" ht="15.75" customHeight="1">
      <c r="A369" s="35"/>
      <c r="B369" s="35"/>
      <c r="C369" s="35"/>
      <c r="D369" s="35"/>
      <c r="E369" s="35"/>
      <c r="F369" s="41"/>
      <c r="G369" s="35"/>
    </row>
    <row r="370" spans="1:7" ht="15.75" customHeight="1">
      <c r="A370" s="35"/>
      <c r="B370" s="35"/>
      <c r="C370" s="35"/>
      <c r="D370" s="35"/>
      <c r="E370" s="35"/>
      <c r="F370" s="41"/>
      <c r="G370" s="35"/>
    </row>
    <row r="371" spans="1:7" ht="15.75" customHeight="1">
      <c r="A371" s="35"/>
      <c r="B371" s="35"/>
      <c r="C371" s="35"/>
      <c r="D371" s="35"/>
      <c r="E371" s="35"/>
      <c r="F371" s="41"/>
      <c r="G371" s="35"/>
    </row>
    <row r="372" spans="1:7" ht="15.75" customHeight="1">
      <c r="A372" s="35"/>
      <c r="B372" s="35"/>
      <c r="C372" s="35"/>
      <c r="D372" s="35"/>
      <c r="E372" s="35"/>
      <c r="F372" s="41"/>
      <c r="G372" s="35"/>
    </row>
    <row r="373" spans="1:7" ht="15.75" customHeight="1">
      <c r="A373" s="35"/>
      <c r="B373" s="35"/>
      <c r="C373" s="35"/>
      <c r="D373" s="35"/>
      <c r="E373" s="35"/>
      <c r="F373" s="41"/>
      <c r="G373" s="35"/>
    </row>
    <row r="374" spans="1:7" ht="15.75" customHeight="1">
      <c r="A374" s="35"/>
      <c r="B374" s="35"/>
      <c r="C374" s="35"/>
      <c r="D374" s="35"/>
      <c r="E374" s="35"/>
      <c r="F374" s="41"/>
      <c r="G374" s="35"/>
    </row>
    <row r="375" spans="1:7" ht="15.75" customHeight="1">
      <c r="A375" s="35"/>
      <c r="B375" s="35"/>
      <c r="C375" s="35"/>
      <c r="D375" s="35"/>
      <c r="E375" s="35"/>
      <c r="F375" s="41"/>
      <c r="G375" s="35"/>
    </row>
    <row r="376" spans="1:7" ht="15.75" customHeight="1">
      <c r="A376" s="35"/>
      <c r="B376" s="35"/>
      <c r="C376" s="35"/>
      <c r="D376" s="35"/>
      <c r="E376" s="35"/>
      <c r="F376" s="41"/>
      <c r="G376" s="35"/>
    </row>
    <row r="377" spans="1:7" ht="15.75" customHeight="1">
      <c r="A377" s="35"/>
      <c r="B377" s="35"/>
      <c r="C377" s="35"/>
      <c r="D377" s="35"/>
      <c r="E377" s="35"/>
      <c r="F377" s="41"/>
      <c r="G377" s="35"/>
    </row>
    <row r="378" spans="1:7" ht="15.75" customHeight="1">
      <c r="A378" s="35"/>
      <c r="B378" s="35"/>
      <c r="C378" s="35"/>
      <c r="D378" s="35"/>
      <c r="E378" s="35"/>
      <c r="F378" s="41"/>
      <c r="G378" s="35"/>
    </row>
    <row r="379" spans="1:7" ht="15.75" customHeight="1">
      <c r="A379" s="35"/>
      <c r="B379" s="35"/>
      <c r="C379" s="35"/>
      <c r="D379" s="35"/>
      <c r="E379" s="35"/>
      <c r="F379" s="41"/>
      <c r="G379" s="35"/>
    </row>
    <row r="380" spans="1:7" ht="15.75" customHeight="1">
      <c r="A380" s="35"/>
      <c r="B380" s="35"/>
      <c r="C380" s="35"/>
      <c r="D380" s="35"/>
      <c r="E380" s="35"/>
      <c r="F380" s="41"/>
      <c r="G380" s="35"/>
    </row>
    <row r="381" spans="1:7" ht="15.75" customHeight="1">
      <c r="A381" s="35"/>
      <c r="B381" s="35"/>
      <c r="C381" s="35"/>
      <c r="D381" s="35"/>
      <c r="E381" s="35"/>
      <c r="F381" s="41"/>
      <c r="G381" s="35"/>
    </row>
    <row r="382" spans="1:7" ht="15.75" customHeight="1">
      <c r="A382" s="35"/>
      <c r="B382" s="35"/>
      <c r="C382" s="35"/>
      <c r="D382" s="35"/>
      <c r="E382" s="35"/>
      <c r="F382" s="41"/>
      <c r="G382" s="35"/>
    </row>
    <row r="383" spans="1:7" ht="15.75" customHeight="1">
      <c r="A383" s="35"/>
      <c r="B383" s="35"/>
      <c r="C383" s="35"/>
      <c r="D383" s="35"/>
      <c r="E383" s="35"/>
      <c r="F383" s="41"/>
      <c r="G383" s="35"/>
    </row>
    <row r="384" spans="1:7" ht="15.75" customHeight="1">
      <c r="A384" s="35"/>
      <c r="B384" s="35"/>
      <c r="C384" s="35"/>
      <c r="D384" s="35"/>
      <c r="E384" s="35"/>
      <c r="F384" s="41"/>
      <c r="G384" s="35"/>
    </row>
    <row r="385" spans="1:7" ht="15.75" customHeight="1">
      <c r="A385" s="35"/>
      <c r="B385" s="35"/>
      <c r="C385" s="35"/>
      <c r="D385" s="35"/>
      <c r="E385" s="35"/>
      <c r="F385" s="41"/>
      <c r="G385" s="35"/>
    </row>
    <row r="386" spans="1:7" ht="15.75" customHeight="1">
      <c r="A386" s="35"/>
      <c r="B386" s="35"/>
      <c r="C386" s="35"/>
      <c r="D386" s="35"/>
      <c r="E386" s="35"/>
      <c r="F386" s="41"/>
      <c r="G386" s="35"/>
    </row>
    <row r="387" spans="1:7" ht="15.75" customHeight="1">
      <c r="A387" s="35"/>
      <c r="B387" s="35"/>
      <c r="C387" s="35"/>
      <c r="D387" s="35"/>
      <c r="E387" s="35"/>
      <c r="F387" s="41"/>
      <c r="G387" s="35"/>
    </row>
    <row r="388" spans="1:7" ht="15.75" customHeight="1">
      <c r="A388" s="35"/>
      <c r="B388" s="35"/>
      <c r="C388" s="35"/>
      <c r="D388" s="35"/>
      <c r="E388" s="35"/>
      <c r="F388" s="41"/>
      <c r="G388" s="35"/>
    </row>
    <row r="389" spans="1:7" ht="15.75" customHeight="1">
      <c r="A389" s="35"/>
      <c r="B389" s="35"/>
      <c r="C389" s="35"/>
      <c r="D389" s="35"/>
      <c r="E389" s="35"/>
      <c r="F389" s="41"/>
      <c r="G389" s="35"/>
    </row>
    <row r="390" spans="1:7" ht="15.75" customHeight="1">
      <c r="A390" s="35"/>
      <c r="B390" s="35"/>
      <c r="C390" s="35"/>
      <c r="D390" s="35"/>
      <c r="E390" s="35"/>
      <c r="F390" s="41"/>
      <c r="G390" s="35"/>
    </row>
    <row r="391" spans="1:7" ht="15.75" customHeight="1">
      <c r="A391" s="35"/>
      <c r="B391" s="35"/>
      <c r="C391" s="35"/>
      <c r="D391" s="35"/>
      <c r="E391" s="35"/>
      <c r="F391" s="41"/>
      <c r="G391" s="35"/>
    </row>
    <row r="392" spans="1:7" ht="15.75" customHeight="1">
      <c r="A392" s="35"/>
      <c r="B392" s="35"/>
      <c r="C392" s="35"/>
      <c r="D392" s="35"/>
      <c r="E392" s="35"/>
      <c r="F392" s="41"/>
      <c r="G392" s="35"/>
    </row>
    <row r="393" spans="1:7" ht="15.75" customHeight="1">
      <c r="A393" s="35"/>
      <c r="B393" s="35"/>
      <c r="C393" s="35"/>
      <c r="D393" s="35"/>
      <c r="E393" s="35"/>
      <c r="F393" s="41"/>
      <c r="G393" s="35"/>
    </row>
    <row r="394" spans="1:7" ht="15.75" customHeight="1">
      <c r="A394" s="35"/>
      <c r="B394" s="35"/>
      <c r="C394" s="35"/>
      <c r="D394" s="35"/>
      <c r="E394" s="35"/>
      <c r="F394" s="41"/>
      <c r="G394" s="35"/>
    </row>
    <row r="395" spans="1:7" ht="15.75" customHeight="1">
      <c r="A395" s="35"/>
      <c r="B395" s="35"/>
      <c r="C395" s="35"/>
      <c r="D395" s="35"/>
      <c r="E395" s="35"/>
      <c r="F395" s="41"/>
      <c r="G395" s="35"/>
    </row>
    <row r="396" spans="1:7" ht="15.75" customHeight="1">
      <c r="A396" s="35"/>
      <c r="B396" s="35"/>
      <c r="C396" s="35"/>
      <c r="D396" s="35"/>
      <c r="E396" s="35"/>
      <c r="F396" s="41"/>
      <c r="G396" s="35"/>
    </row>
    <row r="397" spans="1:7" ht="15.75" customHeight="1">
      <c r="A397" s="35"/>
      <c r="B397" s="35"/>
      <c r="C397" s="35"/>
      <c r="D397" s="35"/>
      <c r="E397" s="35"/>
      <c r="F397" s="41"/>
      <c r="G397" s="35"/>
    </row>
    <row r="398" spans="1:7" ht="15.75" customHeight="1">
      <c r="A398" s="35"/>
      <c r="B398" s="35"/>
      <c r="C398" s="35"/>
      <c r="D398" s="35"/>
      <c r="E398" s="35"/>
      <c r="F398" s="41"/>
      <c r="G398" s="35"/>
    </row>
    <row r="399" spans="1:7" ht="15.75" customHeight="1">
      <c r="A399" s="35"/>
      <c r="B399" s="35"/>
      <c r="C399" s="35"/>
      <c r="D399" s="35"/>
      <c r="E399" s="35"/>
      <c r="F399" s="41"/>
      <c r="G399" s="35"/>
    </row>
    <row r="400" spans="1:7" ht="15.75" customHeight="1">
      <c r="A400" s="35"/>
      <c r="B400" s="35"/>
      <c r="C400" s="35"/>
      <c r="D400" s="35"/>
      <c r="E400" s="35"/>
      <c r="F400" s="41"/>
      <c r="G400" s="35"/>
    </row>
    <row r="401" spans="1:7" ht="15.75" customHeight="1">
      <c r="A401" s="35"/>
      <c r="B401" s="35"/>
      <c r="C401" s="35"/>
      <c r="D401" s="35"/>
      <c r="E401" s="35"/>
      <c r="F401" s="41"/>
      <c r="G401" s="35"/>
    </row>
    <row r="402" spans="1:7" ht="15.75" customHeight="1">
      <c r="A402" s="35"/>
      <c r="B402" s="35"/>
      <c r="C402" s="35"/>
      <c r="D402" s="35"/>
      <c r="E402" s="35"/>
      <c r="F402" s="41"/>
      <c r="G402" s="35"/>
    </row>
    <row r="403" spans="1:7" ht="15.75" customHeight="1">
      <c r="A403" s="35"/>
      <c r="B403" s="35"/>
      <c r="C403" s="35"/>
      <c r="D403" s="35"/>
      <c r="E403" s="35"/>
      <c r="F403" s="41"/>
      <c r="G403" s="35"/>
    </row>
    <row r="404" spans="1:7" ht="15.75" customHeight="1">
      <c r="A404" s="35"/>
      <c r="B404" s="35"/>
      <c r="C404" s="35"/>
      <c r="D404" s="35"/>
      <c r="E404" s="35"/>
      <c r="F404" s="41"/>
      <c r="G404" s="35"/>
    </row>
    <row r="405" spans="1:7" ht="15.75" customHeight="1">
      <c r="A405" s="35"/>
      <c r="B405" s="35"/>
      <c r="C405" s="35"/>
      <c r="D405" s="35"/>
      <c r="E405" s="35"/>
      <c r="F405" s="41"/>
      <c r="G405" s="35"/>
    </row>
    <row r="406" spans="1:7" ht="15.75" customHeight="1">
      <c r="A406" s="35"/>
      <c r="B406" s="35"/>
      <c r="C406" s="35"/>
      <c r="D406" s="35"/>
      <c r="E406" s="35"/>
      <c r="F406" s="41"/>
      <c r="G406" s="35"/>
    </row>
    <row r="407" spans="1:7" ht="15.75" customHeight="1">
      <c r="A407" s="35"/>
      <c r="B407" s="35"/>
      <c r="C407" s="35"/>
      <c r="D407" s="35"/>
      <c r="E407" s="35"/>
      <c r="F407" s="41"/>
      <c r="G407" s="35"/>
    </row>
    <row r="408" spans="1:7" ht="15.75" customHeight="1">
      <c r="A408" s="35"/>
      <c r="B408" s="35"/>
      <c r="C408" s="35"/>
      <c r="D408" s="35"/>
      <c r="E408" s="35"/>
      <c r="F408" s="41"/>
      <c r="G408" s="35"/>
    </row>
    <row r="409" spans="1:7" ht="15.75" customHeight="1">
      <c r="A409" s="35"/>
      <c r="B409" s="35"/>
      <c r="C409" s="35"/>
      <c r="D409" s="35"/>
      <c r="E409" s="35"/>
      <c r="F409" s="41"/>
      <c r="G409" s="35"/>
    </row>
    <row r="410" spans="1:7" ht="15.75" customHeight="1">
      <c r="A410" s="35"/>
      <c r="B410" s="35"/>
      <c r="C410" s="35"/>
      <c r="D410" s="35"/>
      <c r="E410" s="35"/>
      <c r="F410" s="41"/>
      <c r="G410" s="35"/>
    </row>
    <row r="411" spans="1:7" ht="15.75" customHeight="1">
      <c r="A411" s="35"/>
      <c r="B411" s="35"/>
      <c r="C411" s="35"/>
      <c r="D411" s="35"/>
      <c r="E411" s="35"/>
      <c r="F411" s="41"/>
      <c r="G411" s="35"/>
    </row>
    <row r="412" spans="1:7" ht="15.75" customHeight="1">
      <c r="A412" s="35"/>
      <c r="B412" s="35"/>
      <c r="C412" s="35"/>
      <c r="D412" s="35"/>
      <c r="E412" s="35"/>
      <c r="F412" s="41"/>
      <c r="G412" s="35"/>
    </row>
    <row r="413" spans="1:7" ht="15.75" customHeight="1">
      <c r="A413" s="35"/>
      <c r="B413" s="35"/>
      <c r="C413" s="35"/>
      <c r="D413" s="35"/>
      <c r="E413" s="35"/>
      <c r="F413" s="41"/>
      <c r="G413" s="35"/>
    </row>
    <row r="414" spans="1:7" ht="15.75" customHeight="1">
      <c r="A414" s="35"/>
      <c r="B414" s="35"/>
      <c r="C414" s="35"/>
      <c r="D414" s="35"/>
      <c r="E414" s="35"/>
      <c r="F414" s="41"/>
      <c r="G414" s="35"/>
    </row>
    <row r="415" spans="1:7" ht="15.75" customHeight="1">
      <c r="A415" s="35"/>
      <c r="B415" s="35"/>
      <c r="C415" s="35"/>
      <c r="D415" s="35"/>
      <c r="E415" s="35"/>
      <c r="F415" s="41"/>
      <c r="G415" s="35"/>
    </row>
    <row r="416" spans="1:7" ht="15.75" customHeight="1">
      <c r="A416" s="35"/>
      <c r="B416" s="35"/>
      <c r="C416" s="35"/>
      <c r="D416" s="35"/>
      <c r="E416" s="35"/>
      <c r="F416" s="41"/>
      <c r="G416" s="35"/>
    </row>
    <row r="417" spans="1:7" ht="15.75" customHeight="1">
      <c r="A417" s="35"/>
      <c r="B417" s="35"/>
      <c r="C417" s="35"/>
      <c r="D417" s="35"/>
      <c r="E417" s="35"/>
      <c r="F417" s="41"/>
      <c r="G417" s="35"/>
    </row>
    <row r="418" spans="1:7" ht="15.75" customHeight="1">
      <c r="A418" s="35"/>
      <c r="B418" s="35"/>
      <c r="C418" s="35"/>
      <c r="D418" s="35"/>
      <c r="E418" s="35"/>
      <c r="F418" s="41"/>
      <c r="G418" s="35"/>
    </row>
    <row r="419" spans="1:7" ht="15.75" customHeight="1">
      <c r="A419" s="35"/>
      <c r="B419" s="35"/>
      <c r="C419" s="35"/>
      <c r="D419" s="35"/>
      <c r="E419" s="35"/>
      <c r="F419" s="41"/>
      <c r="G419" s="35"/>
    </row>
    <row r="420" spans="1:7" ht="15.75" customHeight="1">
      <c r="A420" s="35"/>
      <c r="B420" s="35"/>
      <c r="C420" s="35"/>
      <c r="D420" s="35"/>
      <c r="E420" s="35"/>
      <c r="F420" s="41"/>
      <c r="G420" s="35"/>
    </row>
    <row r="421" spans="1:7" ht="15.75" customHeight="1">
      <c r="A421" s="35"/>
      <c r="B421" s="35"/>
      <c r="C421" s="35"/>
      <c r="D421" s="35"/>
      <c r="E421" s="35"/>
      <c r="F421" s="41"/>
      <c r="G421" s="35"/>
    </row>
    <row r="422" spans="1:7" ht="15.75" customHeight="1">
      <c r="A422" s="35"/>
      <c r="B422" s="35"/>
      <c r="C422" s="35"/>
      <c r="D422" s="35"/>
      <c r="E422" s="35"/>
      <c r="F422" s="41"/>
      <c r="G422" s="35"/>
    </row>
    <row r="423" spans="1:7" ht="15.75" customHeight="1">
      <c r="A423" s="35"/>
      <c r="B423" s="35"/>
      <c r="C423" s="35"/>
      <c r="D423" s="35"/>
      <c r="E423" s="35"/>
      <c r="F423" s="41"/>
      <c r="G423" s="35"/>
    </row>
    <row r="424" spans="1:7" ht="15.75" customHeight="1">
      <c r="A424" s="35"/>
      <c r="B424" s="35"/>
      <c r="C424" s="35"/>
      <c r="D424" s="35"/>
      <c r="E424" s="35"/>
      <c r="F424" s="41"/>
      <c r="G424" s="35"/>
    </row>
    <row r="425" spans="1:7" ht="15.75" customHeight="1">
      <c r="A425" s="35"/>
      <c r="B425" s="35"/>
      <c r="C425" s="35"/>
      <c r="D425" s="35"/>
      <c r="E425" s="35"/>
      <c r="F425" s="41"/>
      <c r="G425" s="35"/>
    </row>
    <row r="426" spans="1:7" ht="15.75" customHeight="1">
      <c r="A426" s="35"/>
      <c r="B426" s="35"/>
      <c r="C426" s="35"/>
      <c r="D426" s="35"/>
      <c r="E426" s="35"/>
      <c r="F426" s="41"/>
      <c r="G426" s="35"/>
    </row>
    <row r="427" spans="1:7" ht="15.75" customHeight="1">
      <c r="A427" s="35"/>
      <c r="B427" s="35"/>
      <c r="C427" s="35"/>
      <c r="D427" s="35"/>
      <c r="E427" s="35"/>
      <c r="F427" s="41"/>
      <c r="G427" s="35"/>
    </row>
    <row r="428" spans="1:7" ht="15.75" customHeight="1">
      <c r="A428" s="35"/>
      <c r="B428" s="35"/>
      <c r="C428" s="35"/>
      <c r="D428" s="35"/>
      <c r="E428" s="35"/>
      <c r="F428" s="41"/>
      <c r="G428" s="35"/>
    </row>
    <row r="429" spans="1:7" ht="15.75" customHeight="1">
      <c r="A429" s="35"/>
      <c r="B429" s="35"/>
      <c r="C429" s="35"/>
      <c r="D429" s="35"/>
      <c r="E429" s="35"/>
      <c r="F429" s="41"/>
      <c r="G429" s="35"/>
    </row>
    <row r="430" spans="1:7" ht="15.75" customHeight="1">
      <c r="A430" s="35"/>
      <c r="B430" s="35"/>
      <c r="C430" s="35"/>
      <c r="D430" s="35"/>
      <c r="E430" s="35"/>
      <c r="F430" s="41"/>
      <c r="G430" s="35"/>
    </row>
    <row r="431" spans="1:7" ht="15.75" customHeight="1">
      <c r="A431" s="35"/>
      <c r="B431" s="35"/>
      <c r="C431" s="35"/>
      <c r="D431" s="35"/>
      <c r="E431" s="35"/>
      <c r="F431" s="41"/>
      <c r="G431" s="35"/>
    </row>
    <row r="432" spans="1:7" ht="15.75" customHeight="1">
      <c r="A432" s="35"/>
      <c r="B432" s="35"/>
      <c r="C432" s="35"/>
      <c r="D432" s="35"/>
      <c r="E432" s="35"/>
      <c r="F432" s="41"/>
      <c r="G432" s="35"/>
    </row>
    <row r="433" spans="1:7" ht="15.75" customHeight="1">
      <c r="A433" s="35"/>
      <c r="B433" s="35"/>
      <c r="C433" s="35"/>
      <c r="D433" s="35"/>
      <c r="E433" s="35"/>
      <c r="F433" s="41"/>
      <c r="G433" s="35"/>
    </row>
    <row r="434" spans="1:7" ht="15.75" customHeight="1">
      <c r="A434" s="35"/>
      <c r="B434" s="35"/>
      <c r="C434" s="35"/>
      <c r="D434" s="35"/>
      <c r="E434" s="35"/>
      <c r="F434" s="41"/>
      <c r="G434" s="35"/>
    </row>
    <row r="435" spans="1:7" ht="15.75" customHeight="1">
      <c r="A435" s="35"/>
      <c r="B435" s="35"/>
      <c r="C435" s="35"/>
      <c r="D435" s="35"/>
      <c r="E435" s="35"/>
      <c r="F435" s="41"/>
      <c r="G435" s="35"/>
    </row>
    <row r="436" spans="1:7" ht="15.75" customHeight="1">
      <c r="A436" s="35"/>
      <c r="B436" s="35"/>
      <c r="C436" s="35"/>
      <c r="D436" s="35"/>
      <c r="E436" s="35"/>
      <c r="F436" s="41"/>
      <c r="G436" s="35"/>
    </row>
    <row r="437" spans="1:7" ht="15.75" customHeight="1">
      <c r="A437" s="35"/>
      <c r="B437" s="35"/>
      <c r="C437" s="35"/>
      <c r="D437" s="35"/>
      <c r="E437" s="35"/>
      <c r="F437" s="41"/>
      <c r="G437" s="35"/>
    </row>
    <row r="438" spans="1:7" ht="15.75" customHeight="1">
      <c r="A438" s="35"/>
      <c r="B438" s="35"/>
      <c r="C438" s="35"/>
      <c r="D438" s="35"/>
      <c r="E438" s="35"/>
      <c r="F438" s="41"/>
      <c r="G438" s="35"/>
    </row>
    <row r="439" spans="1:7" ht="15.75" customHeight="1">
      <c r="A439" s="35"/>
      <c r="B439" s="35"/>
      <c r="C439" s="35"/>
      <c r="D439" s="35"/>
      <c r="E439" s="35"/>
      <c r="F439" s="41"/>
      <c r="G439" s="35"/>
    </row>
    <row r="440" spans="1:7" ht="15.75" customHeight="1">
      <c r="A440" s="35"/>
      <c r="B440" s="35"/>
      <c r="C440" s="35"/>
      <c r="D440" s="35"/>
      <c r="E440" s="35"/>
      <c r="F440" s="41"/>
      <c r="G440" s="35"/>
    </row>
    <row r="441" spans="1:7" ht="15.75" customHeight="1">
      <c r="A441" s="35"/>
      <c r="B441" s="35"/>
      <c r="C441" s="35"/>
      <c r="D441" s="35"/>
      <c r="E441" s="35"/>
      <c r="F441" s="41"/>
      <c r="G441" s="35"/>
    </row>
    <row r="442" spans="1:7" ht="15.75" customHeight="1">
      <c r="A442" s="35"/>
      <c r="B442" s="35"/>
      <c r="C442" s="35"/>
      <c r="D442" s="35"/>
      <c r="E442" s="35"/>
      <c r="F442" s="41"/>
      <c r="G442" s="35"/>
    </row>
    <row r="443" spans="1:7" ht="15.75" customHeight="1">
      <c r="A443" s="35"/>
      <c r="B443" s="35"/>
      <c r="C443" s="35"/>
      <c r="D443" s="35"/>
      <c r="E443" s="35"/>
      <c r="F443" s="41"/>
      <c r="G443" s="35"/>
    </row>
    <row r="444" spans="1:7" ht="15.75" customHeight="1">
      <c r="A444" s="35"/>
      <c r="B444" s="35"/>
      <c r="C444" s="35"/>
      <c r="D444" s="35"/>
      <c r="E444" s="35"/>
      <c r="F444" s="41"/>
      <c r="G444" s="35"/>
    </row>
    <row r="445" spans="1:7" ht="15.75" customHeight="1">
      <c r="A445" s="35"/>
      <c r="B445" s="35"/>
      <c r="C445" s="35"/>
      <c r="D445" s="35"/>
      <c r="E445" s="35"/>
      <c r="F445" s="41"/>
      <c r="G445" s="35"/>
    </row>
    <row r="446" spans="1:7" ht="15.75" customHeight="1">
      <c r="A446" s="35"/>
      <c r="B446" s="35"/>
      <c r="C446" s="35"/>
      <c r="D446" s="35"/>
      <c r="E446" s="35"/>
      <c r="F446" s="41"/>
      <c r="G446" s="35"/>
    </row>
    <row r="447" spans="1:7" ht="15.75" customHeight="1">
      <c r="A447" s="35"/>
      <c r="B447" s="35"/>
      <c r="C447" s="35"/>
      <c r="D447" s="35"/>
      <c r="E447" s="35"/>
      <c r="F447" s="41"/>
      <c r="G447" s="35"/>
    </row>
    <row r="448" spans="1:7" ht="15.75" customHeight="1">
      <c r="A448" s="35"/>
      <c r="B448" s="35"/>
      <c r="C448" s="35"/>
      <c r="D448" s="35"/>
      <c r="E448" s="35"/>
      <c r="F448" s="41"/>
      <c r="G448" s="35"/>
    </row>
    <row r="449" spans="1:7" ht="15.75" customHeight="1">
      <c r="A449" s="35"/>
      <c r="B449" s="35"/>
      <c r="C449" s="35"/>
      <c r="D449" s="35"/>
      <c r="E449" s="35"/>
      <c r="F449" s="41"/>
      <c r="G449" s="35"/>
    </row>
    <row r="450" spans="1:7" ht="15.75" customHeight="1">
      <c r="A450" s="35"/>
      <c r="B450" s="35"/>
      <c r="C450" s="35"/>
      <c r="D450" s="35"/>
      <c r="E450" s="35"/>
      <c r="F450" s="41"/>
      <c r="G450" s="35"/>
    </row>
    <row r="451" spans="1:7" ht="15.75" customHeight="1">
      <c r="A451" s="35"/>
      <c r="B451" s="35"/>
      <c r="C451" s="35"/>
      <c r="D451" s="35"/>
      <c r="E451" s="35"/>
      <c r="F451" s="41"/>
      <c r="G451" s="35"/>
    </row>
    <row r="452" spans="1:7" ht="15.75" customHeight="1">
      <c r="A452" s="35"/>
      <c r="B452" s="35"/>
      <c r="C452" s="35"/>
      <c r="D452" s="35"/>
      <c r="E452" s="35"/>
      <c r="F452" s="41"/>
      <c r="G452" s="35"/>
    </row>
    <row r="453" spans="1:7" ht="15.75" customHeight="1">
      <c r="A453" s="35"/>
      <c r="B453" s="35"/>
      <c r="C453" s="35"/>
      <c r="D453" s="35"/>
      <c r="E453" s="35"/>
      <c r="F453" s="41"/>
      <c r="G453" s="35"/>
    </row>
    <row r="454" spans="1:7" ht="15.75" customHeight="1">
      <c r="A454" s="35"/>
      <c r="B454" s="35"/>
      <c r="C454" s="35"/>
      <c r="D454" s="35"/>
      <c r="E454" s="35"/>
      <c r="F454" s="41"/>
      <c r="G454" s="35"/>
    </row>
    <row r="455" spans="1:7" ht="15.75" customHeight="1">
      <c r="A455" s="35"/>
      <c r="B455" s="35"/>
      <c r="C455" s="35"/>
      <c r="D455" s="35"/>
      <c r="E455" s="35"/>
      <c r="F455" s="41"/>
      <c r="G455" s="35"/>
    </row>
    <row r="456" spans="1:7" ht="15.75" customHeight="1">
      <c r="A456" s="35"/>
      <c r="B456" s="35"/>
      <c r="C456" s="35"/>
      <c r="D456" s="35"/>
      <c r="E456" s="35"/>
      <c r="F456" s="41"/>
      <c r="G456" s="35"/>
    </row>
    <row r="457" spans="1:7" ht="15.75" customHeight="1">
      <c r="A457" s="35"/>
      <c r="B457" s="35"/>
      <c r="C457" s="35"/>
      <c r="D457" s="35"/>
      <c r="E457" s="35"/>
      <c r="F457" s="41"/>
      <c r="G457" s="35"/>
    </row>
    <row r="458" spans="1:7" ht="15.75" customHeight="1">
      <c r="A458" s="35"/>
      <c r="B458" s="35"/>
      <c r="C458" s="35"/>
      <c r="D458" s="35"/>
      <c r="E458" s="35"/>
      <c r="F458" s="41"/>
      <c r="G458" s="35"/>
    </row>
    <row r="459" spans="1:7" ht="15.75" customHeight="1">
      <c r="A459" s="35"/>
      <c r="B459" s="35"/>
      <c r="C459" s="35"/>
      <c r="D459" s="35"/>
      <c r="E459" s="35"/>
      <c r="F459" s="41"/>
      <c r="G459" s="35"/>
    </row>
    <row r="460" spans="1:7" ht="15.75" customHeight="1">
      <c r="A460" s="35"/>
      <c r="B460" s="35"/>
      <c r="C460" s="35"/>
      <c r="D460" s="35"/>
      <c r="E460" s="35"/>
      <c r="F460" s="41"/>
      <c r="G460" s="35"/>
    </row>
    <row r="461" spans="1:7" ht="15.75" customHeight="1">
      <c r="A461" s="35"/>
      <c r="B461" s="35"/>
      <c r="C461" s="35"/>
      <c r="D461" s="35"/>
      <c r="E461" s="35"/>
      <c r="F461" s="41"/>
      <c r="G461" s="35"/>
    </row>
    <row r="462" spans="1:7" ht="15.75" customHeight="1">
      <c r="A462" s="35"/>
      <c r="B462" s="35"/>
      <c r="C462" s="35"/>
      <c r="D462" s="35"/>
      <c r="E462" s="35"/>
      <c r="F462" s="41"/>
      <c r="G462" s="35"/>
    </row>
    <row r="463" spans="1:7" ht="15.75" customHeight="1">
      <c r="A463" s="35"/>
      <c r="B463" s="35"/>
      <c r="C463" s="35"/>
      <c r="D463" s="35"/>
      <c r="E463" s="35"/>
      <c r="F463" s="41"/>
      <c r="G463" s="35"/>
    </row>
    <row r="464" spans="1:7" ht="15.75" customHeight="1">
      <c r="A464" s="35"/>
      <c r="B464" s="35"/>
      <c r="C464" s="35"/>
      <c r="D464" s="35"/>
      <c r="E464" s="35"/>
      <c r="F464" s="41"/>
      <c r="G464" s="35"/>
    </row>
    <row r="465" spans="1:7" ht="15.75" customHeight="1">
      <c r="A465" s="35"/>
      <c r="B465" s="35"/>
      <c r="C465" s="35"/>
      <c r="D465" s="35"/>
      <c r="E465" s="35"/>
      <c r="F465" s="41"/>
      <c r="G465" s="35"/>
    </row>
    <row r="466" spans="1:7" ht="15.75" customHeight="1">
      <c r="A466" s="35"/>
      <c r="B466" s="35"/>
      <c r="C466" s="35"/>
      <c r="D466" s="35"/>
      <c r="E466" s="35"/>
      <c r="F466" s="41"/>
      <c r="G466" s="35"/>
    </row>
    <row r="467" spans="1:7" ht="15.75" customHeight="1">
      <c r="A467" s="35"/>
      <c r="B467" s="35"/>
      <c r="C467" s="35"/>
      <c r="D467" s="35"/>
      <c r="E467" s="35"/>
      <c r="F467" s="41"/>
      <c r="G467" s="35"/>
    </row>
    <row r="468" spans="1:7" ht="15.75" customHeight="1">
      <c r="A468" s="35"/>
      <c r="B468" s="35"/>
      <c r="C468" s="35"/>
      <c r="D468" s="35"/>
      <c r="E468" s="35"/>
      <c r="F468" s="41"/>
      <c r="G468" s="35"/>
    </row>
    <row r="469" spans="1:7" ht="15.75" customHeight="1">
      <c r="A469" s="35"/>
      <c r="B469" s="35"/>
      <c r="C469" s="35"/>
      <c r="D469" s="35"/>
      <c r="E469" s="35"/>
      <c r="F469" s="41"/>
      <c r="G469" s="35"/>
    </row>
    <row r="470" spans="1:7" ht="15.75" customHeight="1">
      <c r="A470" s="35"/>
      <c r="B470" s="35"/>
      <c r="C470" s="35"/>
      <c r="D470" s="35"/>
      <c r="E470" s="35"/>
      <c r="F470" s="41"/>
      <c r="G470" s="35"/>
    </row>
    <row r="471" spans="1:7" ht="15.75" customHeight="1">
      <c r="A471" s="35"/>
      <c r="B471" s="35"/>
      <c r="C471" s="35"/>
      <c r="D471" s="35"/>
      <c r="E471" s="35"/>
      <c r="F471" s="41"/>
      <c r="G471" s="35"/>
    </row>
    <row r="472" spans="1:7" ht="15.75" customHeight="1">
      <c r="A472" s="35"/>
      <c r="B472" s="35"/>
      <c r="C472" s="35"/>
      <c r="D472" s="35"/>
      <c r="E472" s="35"/>
      <c r="F472" s="41"/>
      <c r="G472" s="35"/>
    </row>
    <row r="473" spans="1:7" ht="15.75" customHeight="1">
      <c r="A473" s="35"/>
      <c r="B473" s="35"/>
      <c r="C473" s="35"/>
      <c r="D473" s="35"/>
      <c r="E473" s="35"/>
      <c r="F473" s="41"/>
      <c r="G473" s="35"/>
    </row>
    <row r="474" spans="1:7" ht="15.75" customHeight="1">
      <c r="A474" s="35"/>
      <c r="B474" s="35"/>
      <c r="C474" s="35"/>
      <c r="D474" s="35"/>
      <c r="E474" s="35"/>
      <c r="F474" s="41"/>
      <c r="G474" s="35"/>
    </row>
    <row r="475" spans="1:7" ht="15.75" customHeight="1">
      <c r="A475" s="35"/>
      <c r="B475" s="35"/>
      <c r="C475" s="35"/>
      <c r="D475" s="35"/>
      <c r="E475" s="35"/>
      <c r="F475" s="41"/>
      <c r="G475" s="35"/>
    </row>
    <row r="476" spans="1:7" ht="15.75" customHeight="1">
      <c r="A476" s="35"/>
      <c r="B476" s="35"/>
      <c r="C476" s="35"/>
      <c r="D476" s="35"/>
      <c r="E476" s="35"/>
      <c r="F476" s="41"/>
      <c r="G476" s="35"/>
    </row>
    <row r="477" spans="1:7" ht="15.75" customHeight="1">
      <c r="A477" s="35"/>
      <c r="B477" s="35"/>
      <c r="C477" s="35"/>
      <c r="D477" s="35"/>
      <c r="E477" s="35"/>
      <c r="F477" s="41"/>
      <c r="G477" s="35"/>
    </row>
    <row r="478" spans="1:7" ht="15.75" customHeight="1">
      <c r="A478" s="35"/>
      <c r="B478" s="35"/>
      <c r="C478" s="35"/>
      <c r="D478" s="35"/>
      <c r="E478" s="35"/>
      <c r="F478" s="41"/>
      <c r="G478" s="35"/>
    </row>
    <row r="479" spans="1:7" ht="15.75" customHeight="1">
      <c r="A479" s="35"/>
      <c r="B479" s="35"/>
      <c r="C479" s="35"/>
      <c r="D479" s="35"/>
      <c r="E479" s="35"/>
      <c r="F479" s="41"/>
      <c r="G479" s="35"/>
    </row>
    <row r="480" spans="1:7" ht="15.75" customHeight="1">
      <c r="A480" s="35"/>
      <c r="B480" s="35"/>
      <c r="C480" s="35"/>
      <c r="D480" s="35"/>
      <c r="E480" s="35"/>
      <c r="F480" s="41"/>
      <c r="G480" s="35"/>
    </row>
    <row r="481" spans="1:7" ht="15.75" customHeight="1">
      <c r="A481" s="35"/>
      <c r="B481" s="35"/>
      <c r="C481" s="35"/>
      <c r="D481" s="35"/>
      <c r="E481" s="35"/>
      <c r="F481" s="41"/>
      <c r="G481" s="35"/>
    </row>
    <row r="482" spans="1:7" ht="15.75" customHeight="1">
      <c r="A482" s="35"/>
      <c r="B482" s="35"/>
      <c r="C482" s="35"/>
      <c r="D482" s="35"/>
      <c r="E482" s="35"/>
      <c r="F482" s="41"/>
      <c r="G482" s="35"/>
    </row>
    <row r="483" spans="1:7" ht="15.75" customHeight="1">
      <c r="A483" s="35"/>
      <c r="B483" s="35"/>
      <c r="C483" s="35"/>
      <c r="D483" s="35"/>
      <c r="E483" s="35"/>
      <c r="F483" s="41"/>
      <c r="G483" s="35"/>
    </row>
    <row r="484" spans="1:7" ht="15.75" customHeight="1">
      <c r="A484" s="35"/>
      <c r="B484" s="35"/>
      <c r="C484" s="35"/>
      <c r="D484" s="35"/>
      <c r="E484" s="35"/>
      <c r="F484" s="41"/>
      <c r="G484" s="35"/>
    </row>
    <row r="485" spans="1:7" ht="15.75" customHeight="1">
      <c r="A485" s="35"/>
      <c r="B485" s="35"/>
      <c r="C485" s="35"/>
      <c r="D485" s="35"/>
      <c r="E485" s="35"/>
      <c r="F485" s="41"/>
      <c r="G485" s="35"/>
    </row>
    <row r="486" spans="1:7" ht="15.75" customHeight="1">
      <c r="A486" s="35"/>
      <c r="B486" s="35"/>
      <c r="C486" s="35"/>
      <c r="D486" s="35"/>
      <c r="E486" s="35"/>
      <c r="F486" s="41"/>
      <c r="G486" s="35"/>
    </row>
    <row r="487" spans="1:7" ht="15.75" customHeight="1">
      <c r="A487" s="35"/>
      <c r="B487" s="35"/>
      <c r="C487" s="35"/>
      <c r="D487" s="35"/>
      <c r="E487" s="35"/>
      <c r="F487" s="41"/>
      <c r="G487" s="35"/>
    </row>
    <row r="488" spans="1:7" ht="15.75" customHeight="1">
      <c r="A488" s="35"/>
      <c r="B488" s="35"/>
      <c r="C488" s="35"/>
      <c r="D488" s="35"/>
      <c r="E488" s="35"/>
      <c r="F488" s="41"/>
      <c r="G488" s="35"/>
    </row>
    <row r="489" spans="1:7" ht="15.75" customHeight="1">
      <c r="A489" s="35"/>
      <c r="B489" s="35"/>
      <c r="C489" s="35"/>
      <c r="D489" s="35"/>
      <c r="E489" s="35"/>
      <c r="F489" s="41"/>
      <c r="G489" s="35"/>
    </row>
    <row r="490" spans="1:7" ht="15.75" customHeight="1">
      <c r="A490" s="35"/>
      <c r="B490" s="35"/>
      <c r="C490" s="35"/>
      <c r="D490" s="35"/>
      <c r="E490" s="35"/>
      <c r="F490" s="41"/>
      <c r="G490" s="35"/>
    </row>
    <row r="491" spans="1:7" ht="15.75" customHeight="1">
      <c r="A491" s="35"/>
      <c r="B491" s="35"/>
      <c r="C491" s="35"/>
      <c r="D491" s="35"/>
      <c r="E491" s="35"/>
      <c r="F491" s="41"/>
      <c r="G491" s="35"/>
    </row>
    <row r="492" spans="1:7" ht="15.75" customHeight="1">
      <c r="A492" s="35"/>
      <c r="B492" s="35"/>
      <c r="C492" s="35"/>
      <c r="D492" s="35"/>
      <c r="E492" s="35"/>
      <c r="F492" s="41"/>
      <c r="G492" s="35"/>
    </row>
    <row r="493" spans="1:7" ht="15.75" customHeight="1">
      <c r="A493" s="35"/>
      <c r="B493" s="35"/>
      <c r="C493" s="35"/>
      <c r="D493" s="35"/>
      <c r="E493" s="35"/>
      <c r="F493" s="41"/>
      <c r="G493" s="35"/>
    </row>
    <row r="494" spans="1:7" ht="15.75" customHeight="1">
      <c r="A494" s="35"/>
      <c r="B494" s="35"/>
      <c r="C494" s="35"/>
      <c r="D494" s="35"/>
      <c r="E494" s="35"/>
      <c r="F494" s="41"/>
      <c r="G494" s="35"/>
    </row>
    <row r="495" spans="1:7" ht="15.75" customHeight="1">
      <c r="A495" s="35"/>
      <c r="B495" s="35"/>
      <c r="C495" s="35"/>
      <c r="D495" s="35"/>
      <c r="E495" s="35"/>
      <c r="F495" s="41"/>
      <c r="G495" s="35"/>
    </row>
    <row r="496" spans="1:7" ht="15.75" customHeight="1">
      <c r="A496" s="35"/>
      <c r="B496" s="35"/>
      <c r="C496" s="35"/>
      <c r="D496" s="35"/>
      <c r="E496" s="35"/>
      <c r="F496" s="41"/>
      <c r="G496" s="35"/>
    </row>
    <row r="497" spans="1:7" ht="15.75" customHeight="1">
      <c r="A497" s="35"/>
      <c r="B497" s="35"/>
      <c r="C497" s="35"/>
      <c r="D497" s="35"/>
      <c r="E497" s="35"/>
      <c r="F497" s="41"/>
      <c r="G497" s="35"/>
    </row>
    <row r="498" spans="1:7" ht="15.75" customHeight="1">
      <c r="A498" s="35"/>
      <c r="B498" s="35"/>
      <c r="C498" s="35"/>
      <c r="D498" s="35"/>
      <c r="E498" s="35"/>
      <c r="F498" s="41"/>
      <c r="G498" s="35"/>
    </row>
    <row r="499" spans="1:7" ht="15.75" customHeight="1">
      <c r="A499" s="35"/>
      <c r="B499" s="35"/>
      <c r="C499" s="35"/>
      <c r="D499" s="35"/>
      <c r="E499" s="35"/>
      <c r="F499" s="41"/>
      <c r="G499" s="35"/>
    </row>
    <row r="500" spans="1:7" ht="15.75" customHeight="1">
      <c r="A500" s="35"/>
      <c r="B500" s="35"/>
      <c r="C500" s="35"/>
      <c r="D500" s="35"/>
      <c r="E500" s="35"/>
      <c r="F500" s="41"/>
      <c r="G500" s="35"/>
    </row>
    <row r="501" spans="1:7" ht="15.75" customHeight="1">
      <c r="A501" s="35"/>
      <c r="B501" s="35"/>
      <c r="C501" s="35"/>
      <c r="D501" s="35"/>
      <c r="E501" s="35"/>
      <c r="F501" s="41"/>
      <c r="G501" s="35"/>
    </row>
    <row r="502" spans="1:7" ht="15.75" customHeight="1">
      <c r="A502" s="35"/>
      <c r="B502" s="35"/>
      <c r="C502" s="35"/>
      <c r="D502" s="35"/>
      <c r="E502" s="35"/>
      <c r="F502" s="41"/>
      <c r="G502" s="35"/>
    </row>
    <row r="503" spans="1:7" ht="15.75" customHeight="1">
      <c r="A503" s="35"/>
      <c r="B503" s="35"/>
      <c r="C503" s="35"/>
      <c r="D503" s="35"/>
      <c r="E503" s="35"/>
      <c r="F503" s="41"/>
      <c r="G503" s="35"/>
    </row>
    <row r="504" spans="1:7" ht="15.75" customHeight="1">
      <c r="A504" s="35"/>
      <c r="B504" s="35"/>
      <c r="C504" s="35"/>
      <c r="D504" s="35"/>
      <c r="E504" s="35"/>
      <c r="F504" s="41"/>
      <c r="G504" s="35"/>
    </row>
    <row r="505" spans="1:7" ht="15.75" customHeight="1">
      <c r="A505" s="35"/>
      <c r="B505" s="35"/>
      <c r="C505" s="35"/>
      <c r="D505" s="35"/>
      <c r="E505" s="35"/>
      <c r="F505" s="41"/>
      <c r="G505" s="35"/>
    </row>
    <row r="506" spans="1:7" ht="15.75" customHeight="1">
      <c r="A506" s="35"/>
      <c r="B506" s="35"/>
      <c r="C506" s="35"/>
      <c r="D506" s="35"/>
      <c r="E506" s="35"/>
      <c r="F506" s="41"/>
      <c r="G506" s="35"/>
    </row>
    <row r="507" spans="1:7" ht="15.75" customHeight="1">
      <c r="A507" s="35"/>
      <c r="B507" s="35"/>
      <c r="C507" s="35"/>
      <c r="D507" s="35"/>
      <c r="E507" s="35"/>
      <c r="F507" s="41"/>
      <c r="G507" s="35"/>
    </row>
    <row r="508" spans="1:7" ht="15.75" customHeight="1">
      <c r="A508" s="35"/>
      <c r="B508" s="35"/>
      <c r="C508" s="35"/>
      <c r="D508" s="35"/>
      <c r="E508" s="35"/>
      <c r="F508" s="41"/>
      <c r="G508" s="35"/>
    </row>
    <row r="509" spans="1:7" ht="15.75" customHeight="1">
      <c r="A509" s="35"/>
      <c r="B509" s="35"/>
      <c r="C509" s="35"/>
      <c r="D509" s="35"/>
      <c r="E509" s="35"/>
      <c r="F509" s="41"/>
      <c r="G509" s="35"/>
    </row>
    <row r="510" spans="1:7" ht="15.75" customHeight="1">
      <c r="A510" s="35"/>
      <c r="B510" s="35"/>
      <c r="C510" s="35"/>
      <c r="D510" s="35"/>
      <c r="E510" s="35"/>
      <c r="F510" s="41"/>
      <c r="G510" s="35"/>
    </row>
    <row r="511" spans="1:7" ht="15.75" customHeight="1">
      <c r="A511" s="35"/>
      <c r="B511" s="35"/>
      <c r="C511" s="35"/>
      <c r="D511" s="35"/>
      <c r="E511" s="35"/>
      <c r="F511" s="41"/>
      <c r="G511" s="35"/>
    </row>
    <row r="512" spans="1:7" ht="15.75" customHeight="1">
      <c r="A512" s="35"/>
      <c r="B512" s="35"/>
      <c r="C512" s="35"/>
      <c r="D512" s="35"/>
      <c r="E512" s="35"/>
      <c r="F512" s="41"/>
      <c r="G512" s="35"/>
    </row>
    <row r="513" spans="1:7" ht="15.75" customHeight="1">
      <c r="A513" s="35"/>
      <c r="B513" s="35"/>
      <c r="C513" s="35"/>
      <c r="D513" s="35"/>
      <c r="E513" s="35"/>
      <c r="F513" s="41"/>
      <c r="G513" s="35"/>
    </row>
    <row r="514" spans="1:7" ht="15.75" customHeight="1">
      <c r="A514" s="35"/>
      <c r="B514" s="35"/>
      <c r="C514" s="35"/>
      <c r="D514" s="35"/>
      <c r="E514" s="35"/>
      <c r="F514" s="41"/>
      <c r="G514" s="35"/>
    </row>
    <row r="515" spans="1:7" ht="15.75" customHeight="1">
      <c r="A515" s="35"/>
      <c r="B515" s="35"/>
      <c r="C515" s="35"/>
      <c r="D515" s="35"/>
      <c r="E515" s="35"/>
      <c r="F515" s="41"/>
      <c r="G515" s="35"/>
    </row>
    <row r="516" spans="1:7" ht="15.75" customHeight="1">
      <c r="A516" s="35"/>
      <c r="B516" s="35"/>
      <c r="C516" s="35"/>
      <c r="D516" s="35"/>
      <c r="E516" s="35"/>
      <c r="F516" s="41"/>
      <c r="G516" s="35"/>
    </row>
    <row r="517" spans="1:7" ht="15.75" customHeight="1">
      <c r="A517" s="35"/>
      <c r="B517" s="35"/>
      <c r="C517" s="35"/>
      <c r="D517" s="35"/>
      <c r="E517" s="35"/>
      <c r="F517" s="41"/>
      <c r="G517" s="35"/>
    </row>
    <row r="518" spans="1:7" ht="15.75" customHeight="1">
      <c r="A518" s="35"/>
      <c r="B518" s="35"/>
      <c r="C518" s="35"/>
      <c r="D518" s="35"/>
      <c r="E518" s="35"/>
      <c r="F518" s="41"/>
      <c r="G518" s="35"/>
    </row>
    <row r="519" spans="1:7" ht="15.75" customHeight="1">
      <c r="A519" s="35"/>
      <c r="B519" s="35"/>
      <c r="C519" s="35"/>
      <c r="D519" s="35"/>
      <c r="E519" s="35"/>
      <c r="F519" s="41"/>
      <c r="G519" s="35"/>
    </row>
    <row r="520" spans="1:7" ht="15.75" customHeight="1">
      <c r="A520" s="35"/>
      <c r="B520" s="35"/>
      <c r="C520" s="35"/>
      <c r="D520" s="35"/>
      <c r="E520" s="35"/>
      <c r="F520" s="41"/>
      <c r="G520" s="35"/>
    </row>
    <row r="521" spans="1:7" ht="15.75" customHeight="1">
      <c r="A521" s="35"/>
      <c r="B521" s="35"/>
      <c r="C521" s="35"/>
      <c r="D521" s="35"/>
      <c r="E521" s="35"/>
      <c r="F521" s="41"/>
      <c r="G521" s="35"/>
    </row>
    <row r="522" spans="1:7" ht="15.75" customHeight="1">
      <c r="A522" s="35"/>
      <c r="B522" s="35"/>
      <c r="C522" s="35"/>
      <c r="D522" s="35"/>
      <c r="E522" s="35"/>
      <c r="F522" s="41"/>
      <c r="G522" s="35"/>
    </row>
    <row r="523" spans="1:7" ht="15.75" customHeight="1">
      <c r="A523" s="35"/>
      <c r="B523" s="35"/>
      <c r="C523" s="35"/>
      <c r="D523" s="35"/>
      <c r="E523" s="35"/>
      <c r="F523" s="41"/>
      <c r="G523" s="35"/>
    </row>
    <row r="524" spans="1:7" ht="15.75" customHeight="1">
      <c r="A524" s="35"/>
      <c r="B524" s="35"/>
      <c r="C524" s="35"/>
      <c r="D524" s="35"/>
      <c r="E524" s="35"/>
      <c r="F524" s="41"/>
      <c r="G524" s="35"/>
    </row>
    <row r="525" spans="1:7" ht="15.75" customHeight="1">
      <c r="A525" s="35"/>
      <c r="B525" s="35"/>
      <c r="C525" s="35"/>
      <c r="D525" s="35"/>
      <c r="E525" s="35"/>
      <c r="F525" s="41"/>
      <c r="G525" s="35"/>
    </row>
    <row r="526" spans="1:7" ht="15.75" customHeight="1">
      <c r="A526" s="35"/>
      <c r="B526" s="35"/>
      <c r="C526" s="35"/>
      <c r="D526" s="35"/>
      <c r="E526" s="35"/>
      <c r="F526" s="41"/>
      <c r="G526" s="35"/>
    </row>
    <row r="527" spans="1:7" ht="15.75" customHeight="1">
      <c r="A527" s="35"/>
      <c r="B527" s="35"/>
      <c r="C527" s="35"/>
      <c r="D527" s="35"/>
      <c r="E527" s="35"/>
      <c r="F527" s="41"/>
      <c r="G527" s="35"/>
    </row>
    <row r="528" spans="1:7" ht="15.75" customHeight="1">
      <c r="A528" s="35"/>
      <c r="B528" s="35"/>
      <c r="C528" s="35"/>
      <c r="D528" s="35"/>
      <c r="E528" s="35"/>
      <c r="F528" s="41"/>
      <c r="G528" s="35"/>
    </row>
    <row r="529" spans="1:7" ht="15.75" customHeight="1">
      <c r="A529" s="35"/>
      <c r="B529" s="35"/>
      <c r="C529" s="35"/>
      <c r="D529" s="35"/>
      <c r="E529" s="35"/>
      <c r="F529" s="41"/>
      <c r="G529" s="35"/>
    </row>
    <row r="530" spans="1:7" ht="15.75" customHeight="1">
      <c r="A530" s="35"/>
      <c r="B530" s="35"/>
      <c r="C530" s="35"/>
      <c r="D530" s="35"/>
      <c r="E530" s="35"/>
      <c r="F530" s="41"/>
      <c r="G530" s="35"/>
    </row>
    <row r="531" spans="1:7" ht="15.75" customHeight="1">
      <c r="A531" s="35"/>
      <c r="B531" s="35"/>
      <c r="C531" s="35"/>
      <c r="D531" s="35"/>
      <c r="E531" s="35"/>
      <c r="F531" s="41"/>
      <c r="G531" s="35"/>
    </row>
    <row r="532" spans="1:7" ht="15.75" customHeight="1">
      <c r="A532" s="35"/>
      <c r="B532" s="35"/>
      <c r="C532" s="35"/>
      <c r="D532" s="35"/>
      <c r="E532" s="35"/>
      <c r="F532" s="41"/>
      <c r="G532" s="35"/>
    </row>
    <row r="533" spans="1:7" ht="15.75" customHeight="1">
      <c r="A533" s="35"/>
      <c r="B533" s="35"/>
      <c r="C533" s="35"/>
      <c r="D533" s="35"/>
      <c r="E533" s="35"/>
      <c r="F533" s="41"/>
      <c r="G533" s="35"/>
    </row>
    <row r="534" spans="1:7" ht="15.75" customHeight="1">
      <c r="A534" s="35"/>
      <c r="B534" s="35"/>
      <c r="C534" s="35"/>
      <c r="D534" s="35"/>
      <c r="E534" s="35"/>
      <c r="F534" s="41"/>
      <c r="G534" s="35"/>
    </row>
    <row r="535" spans="1:7" ht="15.75" customHeight="1">
      <c r="A535" s="35"/>
      <c r="B535" s="35"/>
      <c r="C535" s="35"/>
      <c r="D535" s="35"/>
      <c r="E535" s="35"/>
      <c r="F535" s="41"/>
      <c r="G535" s="35"/>
    </row>
    <row r="536" spans="1:7" ht="15.75" customHeight="1">
      <c r="A536" s="35"/>
      <c r="B536" s="35"/>
      <c r="C536" s="35"/>
      <c r="D536" s="35"/>
      <c r="E536" s="35"/>
      <c r="F536" s="41"/>
      <c r="G536" s="35"/>
    </row>
    <row r="537" spans="1:7" ht="15.75" customHeight="1">
      <c r="A537" s="35"/>
      <c r="B537" s="35"/>
      <c r="C537" s="35"/>
      <c r="D537" s="35"/>
      <c r="E537" s="35"/>
      <c r="F537" s="41"/>
      <c r="G537" s="35"/>
    </row>
    <row r="538" spans="1:7" ht="15.75" customHeight="1">
      <c r="A538" s="35"/>
      <c r="B538" s="35"/>
      <c r="C538" s="35"/>
      <c r="D538" s="35"/>
      <c r="E538" s="35"/>
      <c r="F538" s="41"/>
      <c r="G538" s="35"/>
    </row>
    <row r="539" spans="1:7" ht="15.75" customHeight="1">
      <c r="A539" s="35"/>
      <c r="B539" s="35"/>
      <c r="C539" s="35"/>
      <c r="D539" s="35"/>
      <c r="E539" s="35"/>
      <c r="F539" s="41"/>
      <c r="G539" s="35"/>
    </row>
    <row r="540" spans="1:7" ht="15.75" customHeight="1">
      <c r="A540" s="35"/>
      <c r="B540" s="35"/>
      <c r="C540" s="35"/>
      <c r="D540" s="35"/>
      <c r="E540" s="35"/>
      <c r="F540" s="41"/>
      <c r="G540" s="35"/>
    </row>
    <row r="541" spans="1:7" ht="15.75" customHeight="1">
      <c r="A541" s="35"/>
      <c r="B541" s="35"/>
      <c r="C541" s="35"/>
      <c r="D541" s="35"/>
      <c r="E541" s="35"/>
      <c r="F541" s="41"/>
      <c r="G541" s="35"/>
    </row>
    <row r="542" spans="1:7" ht="15.75" customHeight="1">
      <c r="A542" s="35"/>
      <c r="B542" s="35"/>
      <c r="C542" s="35"/>
      <c r="D542" s="35"/>
      <c r="E542" s="35"/>
      <c r="F542" s="41"/>
      <c r="G542" s="35"/>
    </row>
    <row r="543" spans="1:7" ht="15.75" customHeight="1">
      <c r="A543" s="35"/>
      <c r="B543" s="35"/>
      <c r="C543" s="35"/>
      <c r="D543" s="35"/>
      <c r="E543" s="35"/>
      <c r="F543" s="41"/>
      <c r="G543" s="35"/>
    </row>
    <row r="544" spans="1:7" ht="15.75" customHeight="1">
      <c r="A544" s="35"/>
      <c r="B544" s="35"/>
      <c r="C544" s="35"/>
      <c r="D544" s="35"/>
      <c r="E544" s="35"/>
      <c r="F544" s="41"/>
      <c r="G544" s="35"/>
    </row>
    <row r="545" spans="1:7" ht="15.75" customHeight="1">
      <c r="A545" s="35"/>
      <c r="B545" s="35"/>
      <c r="C545" s="35"/>
      <c r="D545" s="35"/>
      <c r="E545" s="35"/>
      <c r="F545" s="41"/>
      <c r="G545" s="35"/>
    </row>
    <row r="546" spans="1:7" ht="15.75" customHeight="1">
      <c r="A546" s="35"/>
      <c r="B546" s="35"/>
      <c r="C546" s="35"/>
      <c r="D546" s="35"/>
      <c r="E546" s="35"/>
      <c r="F546" s="41"/>
      <c r="G546" s="35"/>
    </row>
    <row r="547" spans="1:7" ht="15.75" customHeight="1">
      <c r="A547" s="35"/>
      <c r="B547" s="35"/>
      <c r="C547" s="35"/>
      <c r="D547" s="35"/>
      <c r="E547" s="35"/>
      <c r="F547" s="41"/>
      <c r="G547" s="35"/>
    </row>
    <row r="548" spans="1:7" ht="15.75" customHeight="1">
      <c r="A548" s="35"/>
      <c r="B548" s="35"/>
      <c r="C548" s="35"/>
      <c r="D548" s="35"/>
      <c r="E548" s="35"/>
      <c r="F548" s="41"/>
      <c r="G548" s="35"/>
    </row>
    <row r="549" spans="1:7" ht="15.75" customHeight="1">
      <c r="A549" s="35"/>
      <c r="B549" s="35"/>
      <c r="C549" s="35"/>
      <c r="D549" s="35"/>
      <c r="E549" s="35"/>
      <c r="F549" s="41"/>
      <c r="G549" s="35"/>
    </row>
    <row r="550" spans="1:7" ht="15.75" customHeight="1">
      <c r="A550" s="35"/>
      <c r="B550" s="35"/>
      <c r="C550" s="35"/>
      <c r="D550" s="35"/>
      <c r="E550" s="35"/>
      <c r="F550" s="41"/>
      <c r="G550" s="35"/>
    </row>
    <row r="551" spans="1:7" ht="15.75" customHeight="1">
      <c r="A551" s="35"/>
      <c r="B551" s="35"/>
      <c r="C551" s="35"/>
      <c r="D551" s="35"/>
      <c r="E551" s="35"/>
      <c r="F551" s="41"/>
      <c r="G551" s="35"/>
    </row>
    <row r="552" spans="1:7" ht="15.75" customHeight="1">
      <c r="A552" s="35"/>
      <c r="B552" s="35"/>
      <c r="C552" s="35"/>
      <c r="D552" s="35"/>
      <c r="E552" s="35"/>
      <c r="F552" s="41"/>
      <c r="G552" s="35"/>
    </row>
    <row r="553" spans="1:7" ht="15.75" customHeight="1">
      <c r="A553" s="35"/>
      <c r="B553" s="35"/>
      <c r="C553" s="35"/>
      <c r="D553" s="35"/>
      <c r="E553" s="35"/>
      <c r="F553" s="41"/>
      <c r="G553" s="35"/>
    </row>
    <row r="554" spans="1:7" ht="15.75" customHeight="1">
      <c r="A554" s="35"/>
      <c r="B554" s="35"/>
      <c r="C554" s="35"/>
      <c r="D554" s="35"/>
      <c r="E554" s="35"/>
      <c r="F554" s="41"/>
      <c r="G554" s="35"/>
    </row>
    <row r="555" spans="1:7" ht="15.75" customHeight="1">
      <c r="A555" s="35"/>
      <c r="B555" s="35"/>
      <c r="C555" s="35"/>
      <c r="D555" s="35"/>
      <c r="E555" s="35"/>
      <c r="F555" s="41"/>
      <c r="G555" s="35"/>
    </row>
    <row r="556" spans="1:7" ht="15.75" customHeight="1">
      <c r="A556" s="35"/>
      <c r="B556" s="35"/>
      <c r="C556" s="35"/>
      <c r="D556" s="35"/>
      <c r="E556" s="35"/>
      <c r="F556" s="41"/>
      <c r="G556" s="35"/>
    </row>
    <row r="557" spans="1:7" ht="15.75" customHeight="1">
      <c r="A557" s="35"/>
      <c r="B557" s="35"/>
      <c r="C557" s="35"/>
      <c r="D557" s="35"/>
      <c r="E557" s="35"/>
      <c r="F557" s="41"/>
      <c r="G557" s="35"/>
    </row>
    <row r="558" spans="1:7" ht="15.75" customHeight="1">
      <c r="A558" s="35"/>
      <c r="B558" s="35"/>
      <c r="C558" s="35"/>
      <c r="D558" s="35"/>
      <c r="E558" s="35"/>
      <c r="F558" s="41"/>
      <c r="G558" s="35"/>
    </row>
    <row r="559" spans="1:7" ht="15.75" customHeight="1">
      <c r="A559" s="35"/>
      <c r="B559" s="35"/>
      <c r="C559" s="35"/>
      <c r="D559" s="35"/>
      <c r="E559" s="35"/>
      <c r="F559" s="41"/>
      <c r="G559" s="35"/>
    </row>
    <row r="560" spans="1:7" ht="15.75" customHeight="1">
      <c r="A560" s="35"/>
      <c r="B560" s="35"/>
      <c r="C560" s="35"/>
      <c r="D560" s="35"/>
      <c r="E560" s="35"/>
      <c r="F560" s="41"/>
      <c r="G560" s="35"/>
    </row>
    <row r="561" spans="1:7" ht="15.75" customHeight="1">
      <c r="A561" s="35"/>
      <c r="B561" s="35"/>
      <c r="C561" s="35"/>
      <c r="D561" s="35"/>
      <c r="E561" s="35"/>
      <c r="F561" s="41"/>
      <c r="G561" s="35"/>
    </row>
    <row r="562" spans="1:7" ht="15.75" customHeight="1">
      <c r="A562" s="35"/>
      <c r="B562" s="35"/>
      <c r="C562" s="35"/>
      <c r="D562" s="35"/>
      <c r="E562" s="35"/>
      <c r="F562" s="41"/>
      <c r="G562" s="35"/>
    </row>
    <row r="563" spans="1:7" ht="15.75" customHeight="1">
      <c r="A563" s="35"/>
      <c r="B563" s="35"/>
      <c r="C563" s="35"/>
      <c r="D563" s="35"/>
      <c r="E563" s="35"/>
      <c r="F563" s="41"/>
      <c r="G563" s="35"/>
    </row>
    <row r="564" spans="1:7" ht="15.75" customHeight="1">
      <c r="A564" s="35"/>
      <c r="B564" s="35"/>
      <c r="C564" s="35"/>
      <c r="D564" s="35"/>
      <c r="E564" s="35"/>
      <c r="F564" s="41"/>
      <c r="G564" s="35"/>
    </row>
    <row r="565" spans="1:7" ht="15.75" customHeight="1">
      <c r="A565" s="35"/>
      <c r="B565" s="35"/>
      <c r="C565" s="35"/>
      <c r="D565" s="35"/>
      <c r="E565" s="35"/>
      <c r="F565" s="41"/>
      <c r="G565" s="35"/>
    </row>
    <row r="566" spans="1:7" ht="15.75" customHeight="1">
      <c r="A566" s="35"/>
      <c r="B566" s="35"/>
      <c r="C566" s="35"/>
      <c r="D566" s="35"/>
      <c r="E566" s="35"/>
      <c r="F566" s="41"/>
      <c r="G566" s="35"/>
    </row>
    <row r="567" spans="1:7" ht="15.75" customHeight="1">
      <c r="A567" s="35"/>
      <c r="B567" s="35"/>
      <c r="C567" s="35"/>
      <c r="D567" s="35"/>
      <c r="E567" s="35"/>
      <c r="F567" s="41"/>
      <c r="G567" s="35"/>
    </row>
    <row r="568" spans="1:7" ht="15.75" customHeight="1">
      <c r="A568" s="35"/>
      <c r="B568" s="35"/>
      <c r="C568" s="35"/>
      <c r="D568" s="35"/>
      <c r="E568" s="35"/>
      <c r="F568" s="41"/>
      <c r="G568" s="35"/>
    </row>
    <row r="569" spans="1:7" ht="15.75" customHeight="1">
      <c r="A569" s="35"/>
      <c r="B569" s="35"/>
      <c r="C569" s="35"/>
      <c r="D569" s="35"/>
      <c r="E569" s="35"/>
      <c r="F569" s="41"/>
      <c r="G569" s="35"/>
    </row>
    <row r="570" spans="1:7" ht="15.75" customHeight="1">
      <c r="A570" s="35"/>
      <c r="B570" s="35"/>
      <c r="C570" s="35"/>
      <c r="D570" s="35"/>
      <c r="E570" s="35"/>
      <c r="F570" s="41"/>
      <c r="G570" s="35"/>
    </row>
    <row r="571" spans="1:7" ht="15.75" customHeight="1">
      <c r="A571" s="35"/>
      <c r="B571" s="35"/>
      <c r="C571" s="35"/>
      <c r="D571" s="35"/>
      <c r="E571" s="35"/>
      <c r="F571" s="41"/>
      <c r="G571" s="35"/>
    </row>
    <row r="572" spans="1:7" ht="15.75" customHeight="1">
      <c r="A572" s="35"/>
      <c r="B572" s="35"/>
      <c r="C572" s="35"/>
      <c r="D572" s="35"/>
      <c r="E572" s="35"/>
      <c r="F572" s="41"/>
      <c r="G572" s="35"/>
    </row>
    <row r="573" spans="1:7" ht="15.75" customHeight="1">
      <c r="A573" s="35"/>
      <c r="B573" s="35"/>
      <c r="C573" s="35"/>
      <c r="D573" s="35"/>
      <c r="E573" s="35"/>
      <c r="F573" s="41"/>
      <c r="G573" s="35"/>
    </row>
    <row r="574" spans="1:7" ht="15.75" customHeight="1">
      <c r="A574" s="35"/>
      <c r="B574" s="35"/>
      <c r="C574" s="35"/>
      <c r="D574" s="35"/>
      <c r="E574" s="35"/>
      <c r="F574" s="41"/>
      <c r="G574" s="35"/>
    </row>
    <row r="575" spans="1:7" ht="15.75" customHeight="1">
      <c r="A575" s="35"/>
      <c r="B575" s="35"/>
      <c r="C575" s="35"/>
      <c r="D575" s="35"/>
      <c r="E575" s="35"/>
      <c r="F575" s="41"/>
      <c r="G575" s="35"/>
    </row>
    <row r="576" spans="1:7" ht="15.75" customHeight="1">
      <c r="A576" s="35"/>
      <c r="B576" s="35"/>
      <c r="C576" s="35"/>
      <c r="D576" s="35"/>
      <c r="E576" s="35"/>
      <c r="F576" s="41"/>
      <c r="G576" s="35"/>
    </row>
    <row r="577" spans="1:7" ht="15.75" customHeight="1">
      <c r="A577" s="35"/>
      <c r="B577" s="35"/>
      <c r="C577" s="35"/>
      <c r="D577" s="35"/>
      <c r="E577" s="35"/>
      <c r="F577" s="41"/>
      <c r="G577" s="35"/>
    </row>
    <row r="578" spans="1:7" ht="15.75" customHeight="1">
      <c r="A578" s="35"/>
      <c r="B578" s="35"/>
      <c r="C578" s="35"/>
      <c r="D578" s="35"/>
      <c r="E578" s="35"/>
      <c r="F578" s="41"/>
      <c r="G578" s="35"/>
    </row>
    <row r="579" spans="1:7" ht="15.75" customHeight="1">
      <c r="A579" s="35"/>
      <c r="B579" s="35"/>
      <c r="C579" s="35"/>
      <c r="D579" s="35"/>
      <c r="E579" s="35"/>
      <c r="F579" s="41"/>
      <c r="G579" s="35"/>
    </row>
    <row r="580" spans="1:7" ht="15.75" customHeight="1">
      <c r="A580" s="35"/>
      <c r="B580" s="35"/>
      <c r="C580" s="35"/>
      <c r="D580" s="35"/>
      <c r="E580" s="35"/>
      <c r="F580" s="41"/>
      <c r="G580" s="35"/>
    </row>
    <row r="581" spans="1:7" ht="15.75" customHeight="1">
      <c r="A581" s="35"/>
      <c r="B581" s="35"/>
      <c r="C581" s="35"/>
      <c r="D581" s="35"/>
      <c r="E581" s="35"/>
      <c r="F581" s="41"/>
      <c r="G581" s="35"/>
    </row>
    <row r="582" spans="1:7" ht="15.75" customHeight="1">
      <c r="A582" s="35"/>
      <c r="B582" s="35"/>
      <c r="C582" s="35"/>
      <c r="D582" s="35"/>
      <c r="E582" s="35"/>
      <c r="F582" s="41"/>
      <c r="G582" s="35"/>
    </row>
    <row r="583" spans="1:7" ht="15.75" customHeight="1">
      <c r="A583" s="35"/>
      <c r="B583" s="35"/>
      <c r="C583" s="35"/>
      <c r="D583" s="35"/>
      <c r="E583" s="35"/>
      <c r="F583" s="41"/>
      <c r="G583" s="35"/>
    </row>
    <row r="584" spans="1:7" ht="15.75" customHeight="1">
      <c r="A584" s="35"/>
      <c r="B584" s="35"/>
      <c r="C584" s="35"/>
      <c r="D584" s="35"/>
      <c r="E584" s="35"/>
      <c r="F584" s="41"/>
      <c r="G584" s="35"/>
    </row>
    <row r="585" spans="1:7" ht="15.75" customHeight="1">
      <c r="A585" s="35"/>
      <c r="B585" s="35"/>
      <c r="C585" s="35"/>
      <c r="D585" s="35"/>
      <c r="E585" s="35"/>
      <c r="F585" s="41"/>
      <c r="G585" s="35"/>
    </row>
    <row r="586" spans="1:7" ht="15.75" customHeight="1">
      <c r="A586" s="35"/>
      <c r="B586" s="35"/>
      <c r="C586" s="35"/>
      <c r="D586" s="35"/>
      <c r="E586" s="35"/>
      <c r="F586" s="41"/>
      <c r="G586" s="35"/>
    </row>
    <row r="587" spans="1:7" ht="15.75" customHeight="1">
      <c r="A587" s="35"/>
      <c r="B587" s="35"/>
      <c r="C587" s="35"/>
      <c r="D587" s="35"/>
      <c r="E587" s="35"/>
      <c r="F587" s="41"/>
      <c r="G587" s="35"/>
    </row>
    <row r="588" spans="1:7" ht="15.75" customHeight="1">
      <c r="A588" s="35"/>
      <c r="B588" s="35"/>
      <c r="C588" s="35"/>
      <c r="D588" s="35"/>
      <c r="E588" s="35"/>
      <c r="F588" s="41"/>
      <c r="G588" s="35"/>
    </row>
    <row r="589" spans="1:7" ht="15.75" customHeight="1">
      <c r="A589" s="35"/>
      <c r="B589" s="35"/>
      <c r="C589" s="35"/>
      <c r="D589" s="35"/>
      <c r="E589" s="35"/>
      <c r="F589" s="41"/>
      <c r="G589" s="35"/>
    </row>
    <row r="590" spans="1:7" ht="15.75" customHeight="1">
      <c r="A590" s="35"/>
      <c r="B590" s="35"/>
      <c r="C590" s="35"/>
      <c r="D590" s="35"/>
      <c r="E590" s="35"/>
      <c r="F590" s="41"/>
      <c r="G590" s="35"/>
    </row>
    <row r="591" spans="1:7" ht="15.75" customHeight="1">
      <c r="A591" s="35"/>
      <c r="B591" s="35"/>
      <c r="C591" s="35"/>
      <c r="D591" s="35"/>
      <c r="E591" s="35"/>
      <c r="F591" s="41"/>
      <c r="G591" s="35"/>
    </row>
    <row r="592" spans="1:7" ht="15.75" customHeight="1">
      <c r="A592" s="35"/>
      <c r="B592" s="35"/>
      <c r="C592" s="35"/>
      <c r="D592" s="35"/>
      <c r="E592" s="35"/>
      <c r="F592" s="41"/>
      <c r="G592" s="35"/>
    </row>
    <row r="593" spans="1:7" ht="15.75" customHeight="1">
      <c r="A593" s="35"/>
      <c r="B593" s="35"/>
      <c r="C593" s="35"/>
      <c r="D593" s="35"/>
      <c r="E593" s="35"/>
      <c r="F593" s="41"/>
      <c r="G593" s="35"/>
    </row>
    <row r="594" spans="1:7" ht="15.75" customHeight="1">
      <c r="A594" s="35"/>
      <c r="B594" s="35"/>
      <c r="C594" s="35"/>
      <c r="D594" s="35"/>
      <c r="E594" s="35"/>
      <c r="F594" s="41"/>
      <c r="G594" s="35"/>
    </row>
    <row r="595" spans="1:7" ht="15.75" customHeight="1">
      <c r="A595" s="35"/>
      <c r="B595" s="35"/>
      <c r="C595" s="35"/>
      <c r="D595" s="35"/>
      <c r="E595" s="35"/>
      <c r="F595" s="41"/>
      <c r="G595" s="35"/>
    </row>
    <row r="596" spans="1:7" ht="15.75" customHeight="1">
      <c r="A596" s="35"/>
      <c r="B596" s="35"/>
      <c r="C596" s="35"/>
      <c r="D596" s="35"/>
      <c r="E596" s="35"/>
      <c r="F596" s="41"/>
      <c r="G596" s="35"/>
    </row>
    <row r="597" spans="1:7" ht="15.75" customHeight="1">
      <c r="A597" s="35"/>
      <c r="B597" s="35"/>
      <c r="C597" s="35"/>
      <c r="D597" s="35"/>
      <c r="E597" s="35"/>
      <c r="F597" s="41"/>
      <c r="G597" s="35"/>
    </row>
    <row r="598" spans="1:7" ht="15.75" customHeight="1">
      <c r="A598" s="35"/>
      <c r="B598" s="35"/>
      <c r="C598" s="35"/>
      <c r="D598" s="35"/>
      <c r="E598" s="35"/>
      <c r="F598" s="41"/>
      <c r="G598" s="35"/>
    </row>
    <row r="599" spans="1:7" ht="15.75" customHeight="1">
      <c r="A599" s="35"/>
      <c r="B599" s="35"/>
      <c r="C599" s="35"/>
      <c r="D599" s="35"/>
      <c r="E599" s="35"/>
      <c r="F599" s="41"/>
      <c r="G599" s="35"/>
    </row>
    <row r="600" spans="1:7" ht="15.75" customHeight="1">
      <c r="A600" s="35"/>
      <c r="B600" s="35"/>
      <c r="C600" s="35"/>
      <c r="D600" s="35"/>
      <c r="E600" s="35"/>
      <c r="F600" s="41"/>
      <c r="G600" s="35"/>
    </row>
    <row r="601" spans="1:7" ht="15.75" customHeight="1">
      <c r="A601" s="35"/>
      <c r="B601" s="35"/>
      <c r="C601" s="35"/>
      <c r="D601" s="35"/>
      <c r="E601" s="35"/>
      <c r="F601" s="41"/>
      <c r="G601" s="35"/>
    </row>
    <row r="602" spans="1:7" ht="15.75" customHeight="1">
      <c r="A602" s="35"/>
      <c r="B602" s="35"/>
      <c r="C602" s="35"/>
      <c r="D602" s="35"/>
      <c r="E602" s="35"/>
      <c r="F602" s="41"/>
      <c r="G602" s="35"/>
    </row>
    <row r="603" spans="1:7" ht="15.75" customHeight="1">
      <c r="A603" s="35"/>
      <c r="B603" s="35"/>
      <c r="C603" s="35"/>
      <c r="D603" s="35"/>
      <c r="E603" s="35"/>
      <c r="F603" s="41"/>
      <c r="G603" s="35"/>
    </row>
    <row r="604" spans="1:7" ht="15.75" customHeight="1">
      <c r="A604" s="35"/>
      <c r="B604" s="35"/>
      <c r="C604" s="35"/>
      <c r="D604" s="35"/>
      <c r="E604" s="35"/>
      <c r="F604" s="41"/>
      <c r="G604" s="35"/>
    </row>
    <row r="605" spans="1:7" ht="15.75" customHeight="1">
      <c r="A605" s="35"/>
      <c r="B605" s="35"/>
      <c r="C605" s="35"/>
      <c r="D605" s="35"/>
      <c r="E605" s="35"/>
      <c r="F605" s="41"/>
      <c r="G605" s="35"/>
    </row>
    <row r="606" spans="1:7" ht="15.75" customHeight="1">
      <c r="A606" s="35"/>
      <c r="B606" s="35"/>
      <c r="C606" s="35"/>
      <c r="D606" s="35"/>
      <c r="E606" s="35"/>
      <c r="F606" s="41"/>
      <c r="G606" s="35"/>
    </row>
    <row r="607" spans="1:7" ht="15.75" customHeight="1">
      <c r="A607" s="35"/>
      <c r="B607" s="35"/>
      <c r="C607" s="35"/>
      <c r="D607" s="35"/>
      <c r="E607" s="35"/>
      <c r="F607" s="41"/>
      <c r="G607" s="35"/>
    </row>
    <row r="608" spans="1:7" ht="15.75" customHeight="1">
      <c r="A608" s="35"/>
      <c r="B608" s="35"/>
      <c r="C608" s="35"/>
      <c r="D608" s="35"/>
      <c r="E608" s="35"/>
      <c r="F608" s="41"/>
      <c r="G608" s="35"/>
    </row>
    <row r="609" spans="1:7" ht="15.75" customHeight="1">
      <c r="A609" s="35"/>
      <c r="B609" s="35"/>
      <c r="C609" s="35"/>
      <c r="D609" s="35"/>
      <c r="E609" s="35"/>
      <c r="F609" s="41"/>
      <c r="G609" s="35"/>
    </row>
    <row r="610" spans="1:7" ht="15.75" customHeight="1">
      <c r="A610" s="35"/>
      <c r="B610" s="35"/>
      <c r="C610" s="35"/>
      <c r="D610" s="35"/>
      <c r="E610" s="35"/>
      <c r="F610" s="41"/>
      <c r="G610" s="35"/>
    </row>
    <row r="611" spans="1:7" ht="15.75" customHeight="1">
      <c r="A611" s="35"/>
      <c r="B611" s="35"/>
      <c r="C611" s="35"/>
      <c r="D611" s="35"/>
      <c r="E611" s="35"/>
      <c r="F611" s="41"/>
      <c r="G611" s="35"/>
    </row>
    <row r="612" spans="1:7" ht="15.75" customHeight="1">
      <c r="A612" s="35"/>
      <c r="B612" s="35"/>
      <c r="C612" s="35"/>
      <c r="D612" s="35"/>
      <c r="E612" s="35"/>
      <c r="F612" s="41"/>
      <c r="G612" s="35"/>
    </row>
    <row r="613" spans="1:7" ht="15.75" customHeight="1">
      <c r="A613" s="35"/>
      <c r="B613" s="35"/>
      <c r="C613" s="35"/>
      <c r="D613" s="35"/>
      <c r="E613" s="35"/>
      <c r="F613" s="41"/>
      <c r="G613" s="35"/>
    </row>
    <row r="614" spans="1:7" ht="15.75" customHeight="1">
      <c r="A614" s="35"/>
      <c r="B614" s="35"/>
      <c r="C614" s="35"/>
      <c r="D614" s="35"/>
      <c r="E614" s="35"/>
      <c r="F614" s="41"/>
      <c r="G614" s="35"/>
    </row>
    <row r="615" spans="1:7" ht="15.75" customHeight="1">
      <c r="A615" s="35"/>
      <c r="B615" s="35"/>
      <c r="C615" s="35"/>
      <c r="D615" s="35"/>
      <c r="E615" s="35"/>
      <c r="F615" s="41"/>
      <c r="G615" s="35"/>
    </row>
    <row r="616" spans="1:7" ht="15.75" customHeight="1">
      <c r="A616" s="35"/>
      <c r="B616" s="35"/>
      <c r="C616" s="35"/>
      <c r="D616" s="35"/>
      <c r="E616" s="35"/>
      <c r="F616" s="41"/>
      <c r="G616" s="35"/>
    </row>
    <row r="617" spans="1:7" ht="15.75" customHeight="1">
      <c r="A617" s="35"/>
      <c r="B617" s="35"/>
      <c r="C617" s="35"/>
      <c r="D617" s="35"/>
      <c r="E617" s="35"/>
      <c r="F617" s="41"/>
      <c r="G617" s="35"/>
    </row>
    <row r="618" spans="1:7" ht="15.75" customHeight="1">
      <c r="A618" s="35"/>
      <c r="B618" s="35"/>
      <c r="C618" s="35"/>
      <c r="D618" s="35"/>
      <c r="E618" s="35"/>
      <c r="F618" s="41"/>
      <c r="G618" s="35"/>
    </row>
    <row r="619" spans="1:7" ht="15.75" customHeight="1">
      <c r="A619" s="35"/>
      <c r="B619" s="35"/>
      <c r="C619" s="35"/>
      <c r="D619" s="35"/>
      <c r="E619" s="35"/>
      <c r="F619" s="41"/>
      <c r="G619" s="35"/>
    </row>
    <row r="620" spans="1:7" ht="15.75" customHeight="1">
      <c r="A620" s="35"/>
      <c r="B620" s="35"/>
      <c r="C620" s="35"/>
      <c r="D620" s="35"/>
      <c r="E620" s="35"/>
      <c r="F620" s="41"/>
      <c r="G620" s="35"/>
    </row>
    <row r="621" spans="1:7" ht="15.75" customHeight="1">
      <c r="A621" s="35"/>
      <c r="B621" s="35"/>
      <c r="C621" s="35"/>
      <c r="D621" s="35"/>
      <c r="E621" s="35"/>
      <c r="F621" s="41"/>
      <c r="G621" s="35"/>
    </row>
    <row r="622" spans="1:7" ht="15.75" customHeight="1">
      <c r="A622" s="35"/>
      <c r="B622" s="35"/>
      <c r="C622" s="35"/>
      <c r="D622" s="35"/>
      <c r="E622" s="35"/>
      <c r="F622" s="41"/>
      <c r="G622" s="35"/>
    </row>
    <row r="623" spans="1:7" ht="15.75" customHeight="1">
      <c r="A623" s="35"/>
      <c r="B623" s="35"/>
      <c r="C623" s="35"/>
      <c r="D623" s="35"/>
      <c r="E623" s="35"/>
      <c r="F623" s="41"/>
      <c r="G623" s="35"/>
    </row>
    <row r="624" spans="1:7" ht="15.75" customHeight="1">
      <c r="A624" s="35"/>
      <c r="B624" s="35"/>
      <c r="C624" s="35"/>
      <c r="D624" s="35"/>
      <c r="E624" s="35"/>
      <c r="F624" s="41"/>
      <c r="G624" s="35"/>
    </row>
    <row r="625" spans="1:7" ht="15.75" customHeight="1">
      <c r="A625" s="35"/>
      <c r="B625" s="35"/>
      <c r="C625" s="35"/>
      <c r="D625" s="35"/>
      <c r="E625" s="35"/>
      <c r="F625" s="41"/>
      <c r="G625" s="35"/>
    </row>
    <row r="626" spans="1:7" ht="15.75" customHeight="1">
      <c r="A626" s="35"/>
      <c r="B626" s="35"/>
      <c r="C626" s="35"/>
      <c r="D626" s="35"/>
      <c r="E626" s="35"/>
      <c r="F626" s="41"/>
      <c r="G626" s="35"/>
    </row>
    <row r="627" spans="1:7" ht="15.75" customHeight="1">
      <c r="A627" s="35"/>
      <c r="B627" s="35"/>
      <c r="C627" s="35"/>
      <c r="D627" s="35"/>
      <c r="E627" s="35"/>
      <c r="F627" s="41"/>
      <c r="G627" s="35"/>
    </row>
    <row r="628" spans="1:7" ht="15.75" customHeight="1">
      <c r="A628" s="35"/>
      <c r="B628" s="35"/>
      <c r="C628" s="35"/>
      <c r="D628" s="35"/>
      <c r="E628" s="35"/>
      <c r="F628" s="41"/>
      <c r="G628" s="35"/>
    </row>
    <row r="629" spans="1:7" ht="15.75" customHeight="1">
      <c r="A629" s="35"/>
      <c r="B629" s="35"/>
      <c r="C629" s="35"/>
      <c r="D629" s="35"/>
      <c r="E629" s="35"/>
      <c r="F629" s="41"/>
      <c r="G629" s="35"/>
    </row>
    <row r="630" spans="1:7" ht="15.75" customHeight="1">
      <c r="A630" s="35"/>
      <c r="B630" s="35"/>
      <c r="C630" s="35"/>
      <c r="D630" s="35"/>
      <c r="E630" s="35"/>
      <c r="F630" s="41"/>
      <c r="G630" s="35"/>
    </row>
    <row r="631" spans="1:7" ht="15.75" customHeight="1">
      <c r="A631" s="35"/>
      <c r="B631" s="35"/>
      <c r="C631" s="35"/>
      <c r="D631" s="35"/>
      <c r="E631" s="35"/>
      <c r="F631" s="41"/>
      <c r="G631" s="35"/>
    </row>
    <row r="632" spans="1:7" ht="15.75" customHeight="1">
      <c r="A632" s="35"/>
      <c r="B632" s="35"/>
      <c r="C632" s="35"/>
      <c r="D632" s="35"/>
      <c r="E632" s="35"/>
      <c r="F632" s="41"/>
      <c r="G632" s="35"/>
    </row>
    <row r="633" spans="1:7" ht="15.75" customHeight="1">
      <c r="A633" s="35"/>
      <c r="B633" s="35"/>
      <c r="C633" s="35"/>
      <c r="D633" s="35"/>
      <c r="E633" s="35"/>
      <c r="F633" s="41"/>
      <c r="G633" s="35"/>
    </row>
    <row r="634" spans="1:7" ht="15.75" customHeight="1">
      <c r="A634" s="35"/>
      <c r="B634" s="35"/>
      <c r="C634" s="35"/>
      <c r="D634" s="35"/>
      <c r="E634" s="35"/>
      <c r="F634" s="41"/>
      <c r="G634" s="35"/>
    </row>
    <row r="635" spans="1:7" ht="15.75" customHeight="1">
      <c r="A635" s="35"/>
      <c r="B635" s="35"/>
      <c r="C635" s="35"/>
      <c r="D635" s="35"/>
      <c r="E635" s="35"/>
      <c r="F635" s="41"/>
      <c r="G635" s="35"/>
    </row>
    <row r="636" spans="1:7" ht="15.75" customHeight="1">
      <c r="A636" s="35"/>
      <c r="B636" s="35"/>
      <c r="C636" s="35"/>
      <c r="D636" s="35"/>
      <c r="E636" s="35"/>
      <c r="F636" s="41"/>
      <c r="G636" s="35"/>
    </row>
    <row r="637" spans="1:7" ht="15.75" customHeight="1">
      <c r="A637" s="35"/>
      <c r="B637" s="35"/>
      <c r="C637" s="35"/>
      <c r="D637" s="35"/>
      <c r="E637" s="35"/>
      <c r="F637" s="41"/>
      <c r="G637" s="35"/>
    </row>
    <row r="638" spans="1:7" ht="15.75" customHeight="1">
      <c r="A638" s="35"/>
      <c r="B638" s="35"/>
      <c r="C638" s="35"/>
      <c r="D638" s="35"/>
      <c r="E638" s="35"/>
      <c r="F638" s="41"/>
      <c r="G638" s="35"/>
    </row>
    <row r="639" spans="1:7" ht="15.75" customHeight="1">
      <c r="A639" s="35"/>
      <c r="B639" s="35"/>
      <c r="C639" s="35"/>
      <c r="D639" s="35"/>
      <c r="E639" s="35"/>
      <c r="F639" s="41"/>
      <c r="G639" s="35"/>
    </row>
    <row r="640" spans="1:7" ht="15.75" customHeight="1">
      <c r="A640" s="35"/>
      <c r="B640" s="35"/>
      <c r="C640" s="35"/>
      <c r="D640" s="35"/>
      <c r="E640" s="35"/>
      <c r="F640" s="41"/>
      <c r="G640" s="35"/>
    </row>
    <row r="641" spans="1:7" ht="15.75" customHeight="1">
      <c r="A641" s="35"/>
      <c r="B641" s="35"/>
      <c r="C641" s="35"/>
      <c r="D641" s="35"/>
      <c r="E641" s="35"/>
      <c r="F641" s="41"/>
      <c r="G641" s="35"/>
    </row>
    <row r="642" spans="1:7" ht="15.75" customHeight="1">
      <c r="A642" s="35"/>
      <c r="B642" s="35"/>
      <c r="C642" s="35"/>
      <c r="D642" s="35"/>
      <c r="E642" s="35"/>
      <c r="F642" s="41"/>
      <c r="G642" s="35"/>
    </row>
    <row r="643" spans="1:7" ht="15.75" customHeight="1">
      <c r="A643" s="35"/>
      <c r="B643" s="35"/>
      <c r="C643" s="35"/>
      <c r="D643" s="35"/>
      <c r="E643" s="35"/>
      <c r="F643" s="41"/>
      <c r="G643" s="35"/>
    </row>
    <row r="644" spans="1:7" ht="15.75" customHeight="1">
      <c r="A644" s="35"/>
      <c r="B644" s="35"/>
      <c r="C644" s="35"/>
      <c r="D644" s="35"/>
      <c r="E644" s="35"/>
      <c r="F644" s="41"/>
      <c r="G644" s="35"/>
    </row>
    <row r="645" spans="1:7" ht="15.75" customHeight="1">
      <c r="A645" s="35"/>
      <c r="B645" s="35"/>
      <c r="C645" s="35"/>
      <c r="D645" s="35"/>
      <c r="E645" s="35"/>
      <c r="F645" s="41"/>
      <c r="G645" s="35"/>
    </row>
    <row r="646" spans="1:7" ht="15.75" customHeight="1">
      <c r="A646" s="35"/>
      <c r="B646" s="35"/>
      <c r="C646" s="35"/>
      <c r="D646" s="35"/>
      <c r="E646" s="35"/>
      <c r="F646" s="41"/>
      <c r="G646" s="35"/>
    </row>
    <row r="647" spans="1:7" ht="15.75" customHeight="1">
      <c r="A647" s="35"/>
      <c r="B647" s="35"/>
      <c r="C647" s="35"/>
      <c r="D647" s="35"/>
      <c r="E647" s="35"/>
      <c r="F647" s="41"/>
      <c r="G647" s="35"/>
    </row>
    <row r="648" spans="1:7" ht="15.75" customHeight="1">
      <c r="A648" s="35"/>
      <c r="B648" s="35"/>
      <c r="C648" s="35"/>
      <c r="D648" s="35"/>
      <c r="E648" s="35"/>
      <c r="F648" s="41"/>
      <c r="G648" s="35"/>
    </row>
    <row r="649" spans="1:7" ht="15.75" customHeight="1">
      <c r="A649" s="35"/>
      <c r="B649" s="35"/>
      <c r="C649" s="35"/>
      <c r="D649" s="35"/>
      <c r="E649" s="35"/>
      <c r="F649" s="41"/>
      <c r="G649" s="35"/>
    </row>
    <row r="650" spans="1:7" ht="15.75" customHeight="1">
      <c r="A650" s="35"/>
      <c r="B650" s="35"/>
      <c r="C650" s="35"/>
      <c r="D650" s="35"/>
      <c r="E650" s="35"/>
      <c r="F650" s="41"/>
      <c r="G650" s="35"/>
    </row>
    <row r="651" spans="1:7" ht="15.75" customHeight="1">
      <c r="A651" s="35"/>
      <c r="B651" s="35"/>
      <c r="C651" s="35"/>
      <c r="D651" s="35"/>
      <c r="E651" s="35"/>
      <c r="F651" s="41"/>
      <c r="G651" s="35"/>
    </row>
    <row r="652" spans="1:7" ht="15.75" customHeight="1">
      <c r="A652" s="35"/>
      <c r="B652" s="35"/>
      <c r="C652" s="35"/>
      <c r="D652" s="35"/>
      <c r="E652" s="35"/>
      <c r="F652" s="41"/>
      <c r="G652" s="35"/>
    </row>
    <row r="653" spans="1:7" ht="15.75" customHeight="1">
      <c r="A653" s="35"/>
      <c r="B653" s="35"/>
      <c r="C653" s="35"/>
      <c r="D653" s="35"/>
      <c r="E653" s="35"/>
      <c r="F653" s="41"/>
      <c r="G653" s="35"/>
    </row>
    <row r="654" spans="1:7" ht="15.75" customHeight="1">
      <c r="A654" s="35"/>
      <c r="B654" s="35"/>
      <c r="C654" s="35"/>
      <c r="D654" s="35"/>
      <c r="E654" s="35"/>
      <c r="F654" s="41"/>
      <c r="G654" s="35"/>
    </row>
    <row r="655" spans="1:7" ht="15.75" customHeight="1">
      <c r="A655" s="35"/>
      <c r="B655" s="35"/>
      <c r="C655" s="35"/>
      <c r="D655" s="35"/>
      <c r="E655" s="35"/>
      <c r="F655" s="41"/>
      <c r="G655" s="35"/>
    </row>
    <row r="656" spans="1:7" ht="15.75" customHeight="1">
      <c r="A656" s="35"/>
      <c r="B656" s="35"/>
      <c r="C656" s="35"/>
      <c r="D656" s="35"/>
      <c r="E656" s="35"/>
      <c r="F656" s="41"/>
      <c r="G656" s="35"/>
    </row>
    <row r="657" spans="1:7" ht="15.75" customHeight="1">
      <c r="A657" s="35"/>
      <c r="B657" s="35"/>
      <c r="C657" s="35"/>
      <c r="D657" s="35"/>
      <c r="E657" s="35"/>
      <c r="F657" s="41"/>
      <c r="G657" s="35"/>
    </row>
    <row r="658" spans="1:7" ht="15.75" customHeight="1">
      <c r="A658" s="35"/>
      <c r="B658" s="35"/>
      <c r="C658" s="35"/>
      <c r="D658" s="35"/>
      <c r="E658" s="35"/>
      <c r="F658" s="41"/>
      <c r="G658" s="35"/>
    </row>
    <row r="659" spans="1:7" ht="15.75" customHeight="1">
      <c r="A659" s="35"/>
      <c r="B659" s="35"/>
      <c r="C659" s="35"/>
      <c r="D659" s="35"/>
      <c r="E659" s="35"/>
      <c r="F659" s="41"/>
      <c r="G659" s="35"/>
    </row>
    <row r="660" spans="1:7" ht="15.75" customHeight="1">
      <c r="A660" s="35"/>
      <c r="B660" s="35"/>
      <c r="C660" s="35"/>
      <c r="D660" s="35"/>
      <c r="E660" s="35"/>
      <c r="F660" s="41"/>
      <c r="G660" s="35"/>
    </row>
    <row r="661" spans="1:7" ht="15.75" customHeight="1">
      <c r="A661" s="35"/>
      <c r="B661" s="35"/>
      <c r="C661" s="35"/>
      <c r="D661" s="35"/>
      <c r="E661" s="35"/>
      <c r="F661" s="41"/>
      <c r="G661" s="35"/>
    </row>
    <row r="662" spans="1:7" ht="15.75" customHeight="1">
      <c r="A662" s="35"/>
      <c r="B662" s="35"/>
      <c r="C662" s="35"/>
      <c r="D662" s="35"/>
      <c r="E662" s="35"/>
      <c r="F662" s="41"/>
      <c r="G662" s="35"/>
    </row>
    <row r="663" spans="1:7" ht="15.75" customHeight="1">
      <c r="A663" s="35"/>
      <c r="B663" s="35"/>
      <c r="C663" s="35"/>
      <c r="D663" s="35"/>
      <c r="E663" s="35"/>
      <c r="F663" s="41"/>
      <c r="G663" s="35"/>
    </row>
    <row r="664" spans="1:7" ht="15.75" customHeight="1">
      <c r="A664" s="35"/>
      <c r="B664" s="35"/>
      <c r="C664" s="35"/>
      <c r="D664" s="35"/>
      <c r="E664" s="35"/>
      <c r="F664" s="41"/>
      <c r="G664" s="35"/>
    </row>
    <row r="665" spans="1:7" ht="15.75" customHeight="1">
      <c r="A665" s="35"/>
      <c r="B665" s="35"/>
      <c r="C665" s="35"/>
      <c r="D665" s="35"/>
      <c r="E665" s="35"/>
      <c r="F665" s="41"/>
      <c r="G665" s="35"/>
    </row>
    <row r="666" spans="1:7" ht="15.75" customHeight="1">
      <c r="A666" s="35"/>
      <c r="B666" s="35"/>
      <c r="C666" s="35"/>
      <c r="D666" s="35"/>
      <c r="E666" s="35"/>
      <c r="F666" s="41"/>
      <c r="G666" s="35"/>
    </row>
    <row r="667" spans="1:7" ht="15.75" customHeight="1">
      <c r="A667" s="35"/>
      <c r="B667" s="35"/>
      <c r="C667" s="35"/>
      <c r="D667" s="35"/>
      <c r="E667" s="35"/>
      <c r="F667" s="41"/>
      <c r="G667" s="35"/>
    </row>
    <row r="668" spans="1:7" ht="15.75" customHeight="1">
      <c r="A668" s="35"/>
      <c r="B668" s="35"/>
      <c r="C668" s="35"/>
      <c r="D668" s="35"/>
      <c r="E668" s="35"/>
      <c r="F668" s="41"/>
      <c r="G668" s="35"/>
    </row>
    <row r="669" spans="1:7" ht="15.75" customHeight="1">
      <c r="A669" s="35"/>
      <c r="B669" s="35"/>
      <c r="C669" s="35"/>
      <c r="D669" s="35"/>
      <c r="E669" s="35"/>
      <c r="F669" s="41"/>
      <c r="G669" s="35"/>
    </row>
    <row r="670" spans="1:7" ht="15.75" customHeight="1">
      <c r="A670" s="35"/>
      <c r="B670" s="35"/>
      <c r="C670" s="35"/>
      <c r="D670" s="35"/>
      <c r="E670" s="35"/>
      <c r="F670" s="41"/>
      <c r="G670" s="35"/>
    </row>
    <row r="671" spans="1:7" ht="15.75" customHeight="1">
      <c r="A671" s="35"/>
      <c r="B671" s="35"/>
      <c r="C671" s="35"/>
      <c r="D671" s="35"/>
      <c r="E671" s="35"/>
      <c r="F671" s="41"/>
      <c r="G671" s="35"/>
    </row>
    <row r="672" spans="1:7" ht="15.75" customHeight="1">
      <c r="A672" s="35"/>
      <c r="B672" s="35"/>
      <c r="C672" s="35"/>
      <c r="D672" s="35"/>
      <c r="E672" s="35"/>
      <c r="F672" s="41"/>
      <c r="G672" s="35"/>
    </row>
    <row r="673" spans="1:7" ht="15.75" customHeight="1">
      <c r="A673" s="35"/>
      <c r="B673" s="35"/>
      <c r="C673" s="35"/>
      <c r="D673" s="35"/>
      <c r="E673" s="35"/>
      <c r="F673" s="41"/>
      <c r="G673" s="35"/>
    </row>
    <row r="674" spans="1:7" ht="15.75" customHeight="1">
      <c r="A674" s="35"/>
      <c r="B674" s="35"/>
      <c r="C674" s="35"/>
      <c r="D674" s="35"/>
      <c r="E674" s="35"/>
      <c r="F674" s="41"/>
      <c r="G674" s="35"/>
    </row>
    <row r="675" spans="1:7" ht="15.75" customHeight="1">
      <c r="A675" s="35"/>
      <c r="B675" s="35"/>
      <c r="C675" s="35"/>
      <c r="D675" s="35"/>
      <c r="E675" s="35"/>
      <c r="F675" s="41"/>
      <c r="G675" s="35"/>
    </row>
    <row r="676" spans="1:7" ht="15.75" customHeight="1">
      <c r="A676" s="35"/>
      <c r="B676" s="35"/>
      <c r="C676" s="35"/>
      <c r="D676" s="35"/>
      <c r="E676" s="35"/>
      <c r="F676" s="41"/>
      <c r="G676" s="35"/>
    </row>
    <row r="677" spans="1:7" ht="15.75" customHeight="1">
      <c r="A677" s="35"/>
      <c r="B677" s="35"/>
      <c r="C677" s="35"/>
      <c r="D677" s="35"/>
      <c r="E677" s="35"/>
      <c r="F677" s="41"/>
      <c r="G677" s="35"/>
    </row>
    <row r="678" spans="1:7" ht="15.75" customHeight="1">
      <c r="A678" s="35"/>
      <c r="B678" s="35"/>
      <c r="C678" s="35"/>
      <c r="D678" s="35"/>
      <c r="E678" s="35"/>
      <c r="F678" s="41"/>
      <c r="G678" s="35"/>
    </row>
    <row r="679" spans="1:7" ht="15.75" customHeight="1">
      <c r="A679" s="35"/>
      <c r="B679" s="35"/>
      <c r="C679" s="35"/>
      <c r="D679" s="35"/>
      <c r="E679" s="35"/>
      <c r="F679" s="41"/>
      <c r="G679" s="35"/>
    </row>
    <row r="680" spans="1:7" ht="15.75" customHeight="1">
      <c r="A680" s="35"/>
      <c r="B680" s="35"/>
      <c r="C680" s="35"/>
      <c r="D680" s="35"/>
      <c r="E680" s="35"/>
      <c r="F680" s="41"/>
      <c r="G680" s="35"/>
    </row>
    <row r="681" spans="1:7" ht="15.75" customHeight="1">
      <c r="A681" s="35"/>
      <c r="B681" s="35"/>
      <c r="C681" s="35"/>
      <c r="D681" s="35"/>
      <c r="E681" s="35"/>
      <c r="F681" s="41"/>
      <c r="G681" s="35"/>
    </row>
    <row r="682" spans="1:7" ht="15.75" customHeight="1">
      <c r="A682" s="35"/>
      <c r="B682" s="35"/>
      <c r="C682" s="35"/>
      <c r="D682" s="35"/>
      <c r="E682" s="35"/>
      <c r="F682" s="41"/>
      <c r="G682" s="35"/>
    </row>
    <row r="683" spans="1:7" ht="15.75" customHeight="1">
      <c r="A683" s="35"/>
      <c r="B683" s="35"/>
      <c r="C683" s="35"/>
      <c r="D683" s="35"/>
      <c r="E683" s="35"/>
      <c r="F683" s="41"/>
      <c r="G683" s="35"/>
    </row>
    <row r="684" spans="1:7" ht="15.75" customHeight="1">
      <c r="A684" s="35"/>
      <c r="B684" s="35"/>
      <c r="C684" s="35"/>
      <c r="D684" s="35"/>
      <c r="E684" s="35"/>
      <c r="F684" s="41"/>
      <c r="G684" s="35"/>
    </row>
    <row r="685" spans="1:7" ht="15.75" customHeight="1">
      <c r="A685" s="35"/>
      <c r="B685" s="35"/>
      <c r="C685" s="35"/>
      <c r="D685" s="35"/>
      <c r="E685" s="35"/>
      <c r="F685" s="41"/>
      <c r="G685" s="35"/>
    </row>
    <row r="686" spans="1:7" ht="15.75" customHeight="1">
      <c r="A686" s="35"/>
      <c r="B686" s="35"/>
      <c r="C686" s="35"/>
      <c r="D686" s="35"/>
      <c r="E686" s="35"/>
      <c r="F686" s="41"/>
      <c r="G686" s="35"/>
    </row>
    <row r="687" spans="1:7" ht="15.75" customHeight="1">
      <c r="A687" s="35"/>
      <c r="B687" s="35"/>
      <c r="C687" s="35"/>
      <c r="D687" s="35"/>
      <c r="E687" s="35"/>
      <c r="F687" s="41"/>
      <c r="G687" s="35"/>
    </row>
    <row r="688" spans="1:7" ht="15.75" customHeight="1">
      <c r="A688" s="35"/>
      <c r="B688" s="35"/>
      <c r="C688" s="35"/>
      <c r="D688" s="35"/>
      <c r="E688" s="35"/>
      <c r="F688" s="41"/>
      <c r="G688" s="35"/>
    </row>
    <row r="689" spans="1:7" ht="15.75" customHeight="1">
      <c r="A689" s="35"/>
      <c r="B689" s="35"/>
      <c r="C689" s="35"/>
      <c r="D689" s="35"/>
      <c r="E689" s="35"/>
      <c r="F689" s="41"/>
      <c r="G689" s="35"/>
    </row>
    <row r="690" spans="1:7" ht="15.75" customHeight="1">
      <c r="A690" s="35"/>
      <c r="B690" s="35"/>
      <c r="C690" s="35"/>
      <c r="D690" s="35"/>
      <c r="E690" s="35"/>
      <c r="F690" s="41"/>
      <c r="G690" s="35"/>
    </row>
    <row r="691" spans="1:7" ht="15.75" customHeight="1">
      <c r="A691" s="35"/>
      <c r="B691" s="35"/>
      <c r="C691" s="35"/>
      <c r="D691" s="35"/>
      <c r="E691" s="35"/>
      <c r="F691" s="41"/>
      <c r="G691" s="35"/>
    </row>
    <row r="692" spans="1:7" ht="15.75" customHeight="1">
      <c r="A692" s="35"/>
      <c r="B692" s="35"/>
      <c r="C692" s="35"/>
      <c r="D692" s="35"/>
      <c r="E692" s="35"/>
      <c r="F692" s="41"/>
      <c r="G692" s="35"/>
    </row>
    <row r="693" spans="1:7" ht="15.75" customHeight="1">
      <c r="A693" s="35"/>
      <c r="B693" s="35"/>
      <c r="C693" s="35"/>
      <c r="D693" s="35"/>
      <c r="E693" s="35"/>
      <c r="F693" s="41"/>
      <c r="G693" s="35"/>
    </row>
    <row r="694" spans="1:7" ht="15.75" customHeight="1">
      <c r="A694" s="35"/>
      <c r="B694" s="35"/>
      <c r="C694" s="35"/>
      <c r="D694" s="35"/>
      <c r="E694" s="35"/>
      <c r="F694" s="41"/>
      <c r="G694" s="35"/>
    </row>
    <row r="695" spans="1:7" ht="15.75" customHeight="1">
      <c r="A695" s="35"/>
      <c r="B695" s="35"/>
      <c r="C695" s="35"/>
      <c r="D695" s="35"/>
      <c r="E695" s="35"/>
      <c r="F695" s="41"/>
      <c r="G695" s="35"/>
    </row>
    <row r="696" spans="1:7" ht="15.75" customHeight="1">
      <c r="A696" s="35"/>
      <c r="B696" s="35"/>
      <c r="C696" s="35"/>
      <c r="D696" s="35"/>
      <c r="E696" s="35"/>
      <c r="F696" s="41"/>
      <c r="G696" s="35"/>
    </row>
    <row r="697" spans="1:7" ht="15.75" customHeight="1">
      <c r="A697" s="35"/>
      <c r="B697" s="35"/>
      <c r="C697" s="35"/>
      <c r="D697" s="35"/>
      <c r="E697" s="35"/>
      <c r="F697" s="41"/>
      <c r="G697" s="35"/>
    </row>
    <row r="698" spans="1:7" ht="15.75" customHeight="1">
      <c r="A698" s="35"/>
      <c r="B698" s="35"/>
      <c r="C698" s="35"/>
      <c r="D698" s="35"/>
      <c r="E698" s="35"/>
      <c r="F698" s="41"/>
      <c r="G698" s="35"/>
    </row>
    <row r="699" spans="1:7" ht="15.75" customHeight="1">
      <c r="A699" s="35"/>
      <c r="B699" s="35"/>
      <c r="C699" s="35"/>
      <c r="D699" s="35"/>
      <c r="E699" s="35"/>
      <c r="F699" s="41"/>
      <c r="G699" s="35"/>
    </row>
    <row r="700" spans="1:7" ht="15.75" customHeight="1">
      <c r="A700" s="35"/>
      <c r="B700" s="35"/>
      <c r="C700" s="35"/>
      <c r="D700" s="35"/>
      <c r="E700" s="35"/>
      <c r="F700" s="41"/>
      <c r="G700" s="35"/>
    </row>
    <row r="701" spans="1:7" ht="15.75" customHeight="1">
      <c r="A701" s="35"/>
      <c r="B701" s="35"/>
      <c r="C701" s="35"/>
      <c r="D701" s="35"/>
      <c r="E701" s="35"/>
      <c r="F701" s="41"/>
      <c r="G701" s="35"/>
    </row>
    <row r="702" spans="1:7" ht="15.75" customHeight="1">
      <c r="A702" s="35"/>
      <c r="B702" s="35"/>
      <c r="C702" s="35"/>
      <c r="D702" s="35"/>
      <c r="E702" s="35"/>
      <c r="F702" s="41"/>
      <c r="G702" s="35"/>
    </row>
    <row r="703" spans="1:7" ht="15.75" customHeight="1">
      <c r="A703" s="35"/>
      <c r="B703" s="35"/>
      <c r="C703" s="35"/>
      <c r="D703" s="35"/>
      <c r="E703" s="35"/>
      <c r="F703" s="41"/>
      <c r="G703" s="35"/>
    </row>
    <row r="704" spans="1:7" ht="15.75" customHeight="1">
      <c r="A704" s="35"/>
      <c r="B704" s="35"/>
      <c r="C704" s="35"/>
      <c r="D704" s="35"/>
      <c r="E704" s="35"/>
      <c r="F704" s="41"/>
      <c r="G704" s="35"/>
    </row>
    <row r="705" spans="1:7" ht="15.75" customHeight="1">
      <c r="A705" s="35"/>
      <c r="B705" s="35"/>
      <c r="C705" s="35"/>
      <c r="D705" s="35"/>
      <c r="E705" s="35"/>
      <c r="F705" s="41"/>
      <c r="G705" s="35"/>
    </row>
    <row r="706" spans="1:7" ht="15.75" customHeight="1">
      <c r="A706" s="35"/>
      <c r="B706" s="35"/>
      <c r="C706" s="35"/>
      <c r="D706" s="35"/>
      <c r="E706" s="35"/>
      <c r="F706" s="41"/>
      <c r="G706" s="35"/>
    </row>
    <row r="707" spans="1:7" ht="15.75" customHeight="1">
      <c r="A707" s="35"/>
      <c r="B707" s="35"/>
      <c r="C707" s="35"/>
      <c r="D707" s="35"/>
      <c r="E707" s="35"/>
      <c r="F707" s="41"/>
      <c r="G707" s="35"/>
    </row>
    <row r="708" spans="1:7" ht="15.75" customHeight="1">
      <c r="A708" s="35"/>
      <c r="B708" s="35"/>
      <c r="C708" s="35"/>
      <c r="D708" s="35"/>
      <c r="E708" s="35"/>
      <c r="F708" s="41"/>
      <c r="G708" s="35"/>
    </row>
    <row r="709" spans="1:7" ht="15.75" customHeight="1">
      <c r="A709" s="35"/>
      <c r="B709" s="35"/>
      <c r="C709" s="35"/>
      <c r="D709" s="35"/>
      <c r="E709" s="35"/>
      <c r="F709" s="41"/>
      <c r="G709" s="35"/>
    </row>
    <row r="710" spans="1:7" ht="15.75" customHeight="1">
      <c r="A710" s="35"/>
      <c r="B710" s="35"/>
      <c r="C710" s="35"/>
      <c r="D710" s="35"/>
      <c r="E710" s="35"/>
      <c r="F710" s="41"/>
      <c r="G710" s="35"/>
    </row>
    <row r="711" spans="1:7" ht="15.75" customHeight="1">
      <c r="A711" s="35"/>
      <c r="B711" s="35"/>
      <c r="C711" s="35"/>
      <c r="D711" s="35"/>
      <c r="E711" s="35"/>
      <c r="F711" s="41"/>
      <c r="G711" s="35"/>
    </row>
    <row r="712" spans="1:7" ht="15.75" customHeight="1">
      <c r="A712" s="35"/>
      <c r="B712" s="35"/>
      <c r="C712" s="35"/>
      <c r="D712" s="35"/>
      <c r="E712" s="35"/>
      <c r="F712" s="41"/>
      <c r="G712" s="35"/>
    </row>
    <row r="713" spans="1:7" ht="15.75" customHeight="1">
      <c r="A713" s="35"/>
      <c r="B713" s="35"/>
      <c r="C713" s="35"/>
      <c r="D713" s="35"/>
      <c r="E713" s="35"/>
      <c r="F713" s="41"/>
      <c r="G713" s="35"/>
    </row>
    <row r="714" spans="1:7" ht="15.75" customHeight="1">
      <c r="A714" s="35"/>
      <c r="B714" s="35"/>
      <c r="C714" s="35"/>
      <c r="D714" s="35"/>
      <c r="E714" s="35"/>
      <c r="F714" s="41"/>
      <c r="G714" s="35"/>
    </row>
    <row r="715" spans="1:7" ht="15.75" customHeight="1">
      <c r="A715" s="35"/>
      <c r="B715" s="35"/>
      <c r="C715" s="35"/>
      <c r="D715" s="35"/>
      <c r="E715" s="35"/>
      <c r="F715" s="41"/>
      <c r="G715" s="35"/>
    </row>
    <row r="716" spans="1:7" ht="15.75" customHeight="1">
      <c r="A716" s="35"/>
      <c r="B716" s="35"/>
      <c r="C716" s="35"/>
      <c r="D716" s="35"/>
      <c r="E716" s="35"/>
      <c r="F716" s="41"/>
      <c r="G716" s="35"/>
    </row>
    <row r="717" spans="1:7" ht="15.75" customHeight="1">
      <c r="A717" s="35"/>
      <c r="B717" s="35"/>
      <c r="C717" s="35"/>
      <c r="D717" s="35"/>
      <c r="E717" s="35"/>
      <c r="F717" s="41"/>
      <c r="G717" s="35"/>
    </row>
    <row r="718" spans="1:7" ht="15.75" customHeight="1">
      <c r="A718" s="35"/>
      <c r="B718" s="35"/>
      <c r="C718" s="35"/>
      <c r="D718" s="35"/>
      <c r="E718" s="35"/>
      <c r="F718" s="41"/>
      <c r="G718" s="35"/>
    </row>
    <row r="719" spans="1:7" ht="15.75" customHeight="1">
      <c r="A719" s="35"/>
      <c r="B719" s="35"/>
      <c r="C719" s="35"/>
      <c r="D719" s="35"/>
      <c r="E719" s="35"/>
      <c r="F719" s="41"/>
      <c r="G719" s="35"/>
    </row>
    <row r="720" spans="1:7" ht="15.75" customHeight="1">
      <c r="A720" s="35"/>
      <c r="B720" s="35"/>
      <c r="C720" s="35"/>
      <c r="D720" s="35"/>
      <c r="E720" s="35"/>
      <c r="F720" s="41"/>
      <c r="G720" s="35"/>
    </row>
    <row r="721" spans="1:7" ht="15.75" customHeight="1">
      <c r="A721" s="35"/>
      <c r="B721" s="35"/>
      <c r="C721" s="35"/>
      <c r="D721" s="35"/>
      <c r="E721" s="35"/>
      <c r="F721" s="41"/>
      <c r="G721" s="35"/>
    </row>
    <row r="722" spans="1:7" ht="15.75" customHeight="1">
      <c r="A722" s="35"/>
      <c r="B722" s="35"/>
      <c r="C722" s="35"/>
      <c r="D722" s="35"/>
      <c r="E722" s="35"/>
      <c r="F722" s="41"/>
      <c r="G722" s="35"/>
    </row>
    <row r="723" spans="1:7" ht="15.75" customHeight="1">
      <c r="A723" s="35"/>
      <c r="B723" s="35"/>
      <c r="C723" s="35"/>
      <c r="D723" s="35"/>
      <c r="E723" s="35"/>
      <c r="F723" s="41"/>
      <c r="G723" s="35"/>
    </row>
    <row r="724" spans="1:7" ht="15.75" customHeight="1">
      <c r="A724" s="35"/>
      <c r="B724" s="35"/>
      <c r="C724" s="35"/>
      <c r="D724" s="35"/>
      <c r="E724" s="35"/>
      <c r="F724" s="41"/>
      <c r="G724" s="35"/>
    </row>
    <row r="725" spans="1:7" ht="15.75" customHeight="1">
      <c r="A725" s="35"/>
      <c r="B725" s="35"/>
      <c r="C725" s="35"/>
      <c r="D725" s="35"/>
      <c r="E725" s="35"/>
      <c r="F725" s="41"/>
      <c r="G725" s="35"/>
    </row>
    <row r="726" spans="1:7" ht="15.75" customHeight="1">
      <c r="A726" s="35"/>
      <c r="B726" s="35"/>
      <c r="C726" s="35"/>
      <c r="D726" s="35"/>
      <c r="E726" s="35"/>
      <c r="F726" s="41"/>
      <c r="G726" s="35"/>
    </row>
    <row r="727" spans="1:7" ht="15.75" customHeight="1">
      <c r="A727" s="35"/>
      <c r="B727" s="35"/>
      <c r="C727" s="35"/>
      <c r="D727" s="35"/>
      <c r="E727" s="35"/>
      <c r="F727" s="41"/>
      <c r="G727" s="35"/>
    </row>
    <row r="728" spans="1:7" ht="15.75" customHeight="1">
      <c r="A728" s="35"/>
      <c r="B728" s="35"/>
      <c r="C728" s="35"/>
      <c r="D728" s="35"/>
      <c r="E728" s="35"/>
      <c r="F728" s="41"/>
      <c r="G728" s="35"/>
    </row>
    <row r="729" spans="1:7" ht="15.75" customHeight="1">
      <c r="A729" s="35"/>
      <c r="B729" s="35"/>
      <c r="C729" s="35"/>
      <c r="D729" s="35"/>
      <c r="E729" s="35"/>
      <c r="F729" s="41"/>
      <c r="G729" s="35"/>
    </row>
    <row r="730" spans="1:7" ht="15.75" customHeight="1">
      <c r="A730" s="35"/>
      <c r="B730" s="35"/>
      <c r="C730" s="35"/>
      <c r="D730" s="35"/>
      <c r="E730" s="35"/>
      <c r="F730" s="41"/>
      <c r="G730" s="35"/>
    </row>
    <row r="731" spans="1:7" ht="15.75" customHeight="1">
      <c r="A731" s="35"/>
      <c r="B731" s="35"/>
      <c r="C731" s="35"/>
      <c r="D731" s="35"/>
      <c r="E731" s="35"/>
      <c r="F731" s="41"/>
      <c r="G731" s="35"/>
    </row>
    <row r="732" spans="1:7" ht="15.75" customHeight="1">
      <c r="A732" s="35"/>
      <c r="B732" s="35"/>
      <c r="C732" s="35"/>
      <c r="D732" s="35"/>
      <c r="E732" s="35"/>
      <c r="F732" s="41"/>
      <c r="G732" s="35"/>
    </row>
    <row r="733" spans="1:7" ht="15.75" customHeight="1">
      <c r="A733" s="35"/>
      <c r="B733" s="35"/>
      <c r="C733" s="35"/>
      <c r="D733" s="35"/>
      <c r="E733" s="35"/>
      <c r="F733" s="41"/>
      <c r="G733" s="35"/>
    </row>
    <row r="734" spans="1:7" ht="15.75" customHeight="1">
      <c r="A734" s="35"/>
      <c r="B734" s="35"/>
      <c r="C734" s="35"/>
      <c r="D734" s="35"/>
      <c r="E734" s="35"/>
      <c r="F734" s="41"/>
      <c r="G734" s="35"/>
    </row>
    <row r="735" spans="1:7" ht="15.75" customHeight="1">
      <c r="A735" s="35"/>
      <c r="B735" s="35"/>
      <c r="C735" s="35"/>
      <c r="D735" s="35"/>
      <c r="E735" s="35"/>
      <c r="F735" s="41"/>
      <c r="G735" s="35"/>
    </row>
    <row r="736" spans="1:7" ht="15.75" customHeight="1">
      <c r="A736" s="35"/>
      <c r="B736" s="35"/>
      <c r="C736" s="35"/>
      <c r="D736" s="35"/>
      <c r="E736" s="35"/>
      <c r="F736" s="41"/>
      <c r="G736" s="35"/>
    </row>
    <row r="737" spans="1:7" ht="15.75" customHeight="1">
      <c r="A737" s="35"/>
      <c r="B737" s="35"/>
      <c r="C737" s="35"/>
      <c r="D737" s="35"/>
      <c r="E737" s="35"/>
      <c r="F737" s="41"/>
      <c r="G737" s="35"/>
    </row>
    <row r="738" spans="1:7" ht="15.75" customHeight="1">
      <c r="A738" s="35"/>
      <c r="B738" s="35"/>
      <c r="C738" s="35"/>
      <c r="D738" s="35"/>
      <c r="E738" s="35"/>
      <c r="F738" s="41"/>
      <c r="G738" s="35"/>
    </row>
    <row r="739" spans="1:7" ht="15.75" customHeight="1">
      <c r="A739" s="35"/>
      <c r="B739" s="35"/>
      <c r="C739" s="35"/>
      <c r="D739" s="35"/>
      <c r="E739" s="35"/>
      <c r="F739" s="41"/>
      <c r="G739" s="35"/>
    </row>
    <row r="740" spans="1:7" ht="15.75" customHeight="1">
      <c r="A740" s="35"/>
      <c r="B740" s="35"/>
      <c r="C740" s="35"/>
      <c r="D740" s="35"/>
      <c r="E740" s="35"/>
      <c r="F740" s="41"/>
      <c r="G740" s="35"/>
    </row>
    <row r="741" spans="1:7" ht="15.75" customHeight="1">
      <c r="A741" s="35"/>
      <c r="B741" s="35"/>
      <c r="C741" s="35"/>
      <c r="D741" s="35"/>
      <c r="E741" s="35"/>
      <c r="F741" s="41"/>
      <c r="G741" s="35"/>
    </row>
    <row r="742" spans="1:7" ht="15.75" customHeight="1">
      <c r="A742" s="35"/>
      <c r="B742" s="35"/>
      <c r="C742" s="35"/>
      <c r="D742" s="35"/>
      <c r="E742" s="35"/>
      <c r="F742" s="41"/>
      <c r="G742" s="35"/>
    </row>
    <row r="743" spans="1:7" ht="15.75" customHeight="1">
      <c r="A743" s="35"/>
      <c r="B743" s="35"/>
      <c r="C743" s="35"/>
      <c r="D743" s="35"/>
      <c r="E743" s="35"/>
      <c r="F743" s="41"/>
      <c r="G743" s="35"/>
    </row>
    <row r="744" spans="1:7" ht="15.75" customHeight="1">
      <c r="A744" s="35"/>
      <c r="B744" s="35"/>
      <c r="C744" s="35"/>
      <c r="D744" s="35"/>
      <c r="E744" s="35"/>
      <c r="F744" s="41"/>
      <c r="G744" s="35"/>
    </row>
    <row r="745" spans="1:7" ht="15.75" customHeight="1">
      <c r="A745" s="35"/>
      <c r="B745" s="35"/>
      <c r="C745" s="35"/>
      <c r="D745" s="35"/>
      <c r="E745" s="35"/>
      <c r="F745" s="41"/>
      <c r="G745" s="35"/>
    </row>
    <row r="746" spans="1:7" ht="15.75" customHeight="1">
      <c r="A746" s="35"/>
      <c r="B746" s="35"/>
      <c r="C746" s="35"/>
      <c r="D746" s="35"/>
      <c r="E746" s="35"/>
      <c r="F746" s="41"/>
      <c r="G746" s="35"/>
    </row>
    <row r="747" spans="1:7" ht="15.75" customHeight="1">
      <c r="A747" s="35"/>
      <c r="B747" s="35"/>
      <c r="C747" s="35"/>
      <c r="D747" s="35"/>
      <c r="E747" s="35"/>
      <c r="F747" s="41"/>
      <c r="G747" s="35"/>
    </row>
    <row r="748" spans="1:7" ht="15.75" customHeight="1">
      <c r="A748" s="35"/>
      <c r="B748" s="35"/>
      <c r="C748" s="35"/>
      <c r="D748" s="35"/>
      <c r="E748" s="35"/>
      <c r="F748" s="41"/>
      <c r="G748" s="35"/>
    </row>
    <row r="749" spans="1:7" ht="15.75" customHeight="1">
      <c r="A749" s="35"/>
      <c r="B749" s="35"/>
      <c r="C749" s="35"/>
      <c r="D749" s="35"/>
      <c r="E749" s="35"/>
      <c r="F749" s="41"/>
      <c r="G749" s="35"/>
    </row>
    <row r="750" spans="1:7" ht="15.75" customHeight="1">
      <c r="A750" s="35"/>
      <c r="B750" s="35"/>
      <c r="C750" s="35"/>
      <c r="D750" s="35"/>
      <c r="E750" s="35"/>
      <c r="F750" s="41"/>
      <c r="G750" s="35"/>
    </row>
    <row r="751" spans="1:7" ht="15.75" customHeight="1">
      <c r="A751" s="35"/>
      <c r="B751" s="35"/>
      <c r="C751" s="35"/>
      <c r="D751" s="35"/>
      <c r="E751" s="35"/>
      <c r="F751" s="41"/>
      <c r="G751" s="35"/>
    </row>
    <row r="752" spans="1:7" ht="15.75" customHeight="1">
      <c r="A752" s="35"/>
      <c r="B752" s="35"/>
      <c r="C752" s="35"/>
      <c r="D752" s="35"/>
      <c r="E752" s="35"/>
      <c r="F752" s="41"/>
      <c r="G752" s="35"/>
    </row>
    <row r="753" spans="1:7" ht="15.75" customHeight="1">
      <c r="A753" s="35"/>
      <c r="B753" s="35"/>
      <c r="C753" s="35"/>
      <c r="D753" s="35"/>
      <c r="E753" s="35"/>
      <c r="F753" s="41"/>
      <c r="G753" s="35"/>
    </row>
    <row r="754" spans="1:7" ht="15.75" customHeight="1">
      <c r="A754" s="35"/>
      <c r="B754" s="35"/>
      <c r="C754" s="35"/>
      <c r="D754" s="35"/>
      <c r="E754" s="35"/>
      <c r="F754" s="41"/>
      <c r="G754" s="35"/>
    </row>
    <row r="755" spans="1:7" ht="15.75" customHeight="1">
      <c r="A755" s="35"/>
      <c r="B755" s="35"/>
      <c r="C755" s="35"/>
      <c r="D755" s="35"/>
      <c r="E755" s="35"/>
      <c r="F755" s="41"/>
      <c r="G755" s="35"/>
    </row>
    <row r="756" spans="1:7" ht="15.75" customHeight="1">
      <c r="A756" s="35"/>
      <c r="B756" s="35"/>
      <c r="C756" s="35"/>
      <c r="D756" s="35"/>
      <c r="E756" s="35"/>
      <c r="F756" s="41"/>
      <c r="G756" s="35"/>
    </row>
    <row r="757" spans="1:7" ht="15.75" customHeight="1">
      <c r="A757" s="35"/>
      <c r="B757" s="35"/>
      <c r="C757" s="35"/>
      <c r="D757" s="35"/>
      <c r="E757" s="35"/>
      <c r="F757" s="41"/>
      <c r="G757" s="35"/>
    </row>
    <row r="758" spans="1:7" ht="15.75" customHeight="1">
      <c r="A758" s="35"/>
      <c r="B758" s="35"/>
      <c r="C758" s="35"/>
      <c r="D758" s="35"/>
      <c r="E758" s="35"/>
      <c r="F758" s="41"/>
      <c r="G758" s="35"/>
    </row>
    <row r="759" spans="1:7" ht="15.75" customHeight="1">
      <c r="A759" s="35"/>
      <c r="B759" s="35"/>
      <c r="C759" s="35"/>
      <c r="D759" s="35"/>
      <c r="E759" s="35"/>
      <c r="F759" s="41"/>
      <c r="G759" s="35"/>
    </row>
    <row r="760" spans="1:7" ht="15.75" customHeight="1">
      <c r="A760" s="35"/>
      <c r="B760" s="35"/>
      <c r="C760" s="35"/>
      <c r="D760" s="35"/>
      <c r="E760" s="35"/>
      <c r="F760" s="41"/>
      <c r="G760" s="35"/>
    </row>
    <row r="761" spans="1:7" ht="15.75" customHeight="1">
      <c r="A761" s="35"/>
      <c r="B761" s="35"/>
      <c r="C761" s="35"/>
      <c r="D761" s="35"/>
      <c r="E761" s="35"/>
      <c r="F761" s="41"/>
      <c r="G761" s="35"/>
    </row>
    <row r="762" spans="1:7" ht="15.75" customHeight="1">
      <c r="A762" s="35"/>
      <c r="B762" s="35"/>
      <c r="C762" s="35"/>
      <c r="D762" s="35"/>
      <c r="E762" s="35"/>
      <c r="F762" s="41"/>
      <c r="G762" s="35"/>
    </row>
    <row r="763" spans="1:7" ht="15.75" customHeight="1">
      <c r="A763" s="35"/>
      <c r="B763" s="35"/>
      <c r="C763" s="35"/>
      <c r="D763" s="35"/>
      <c r="E763" s="35"/>
      <c r="F763" s="41"/>
      <c r="G763" s="35"/>
    </row>
    <row r="764" spans="1:7" ht="15.75" customHeight="1">
      <c r="A764" s="35"/>
      <c r="B764" s="35"/>
      <c r="C764" s="35"/>
      <c r="D764" s="35"/>
      <c r="E764" s="35"/>
      <c r="F764" s="41"/>
      <c r="G764" s="35"/>
    </row>
    <row r="765" spans="1:7" ht="15.75" customHeight="1">
      <c r="A765" s="35"/>
      <c r="B765" s="35"/>
      <c r="C765" s="35"/>
      <c r="D765" s="35"/>
      <c r="E765" s="35"/>
      <c r="F765" s="41"/>
      <c r="G765" s="35"/>
    </row>
    <row r="766" spans="1:7" ht="15.75" customHeight="1">
      <c r="A766" s="35"/>
      <c r="B766" s="35"/>
      <c r="C766" s="35"/>
      <c r="D766" s="35"/>
      <c r="E766" s="35"/>
      <c r="F766" s="41"/>
      <c r="G766" s="35"/>
    </row>
    <row r="767" spans="1:7" ht="15.75" customHeight="1">
      <c r="A767" s="35"/>
      <c r="B767" s="35"/>
      <c r="C767" s="35"/>
      <c r="D767" s="35"/>
      <c r="E767" s="35"/>
      <c r="F767" s="41"/>
      <c r="G767" s="35"/>
    </row>
    <row r="768" spans="1:7" ht="15.75" customHeight="1">
      <c r="A768" s="35"/>
      <c r="B768" s="35"/>
      <c r="C768" s="35"/>
      <c r="D768" s="35"/>
      <c r="E768" s="35"/>
      <c r="F768" s="41"/>
      <c r="G768" s="35"/>
    </row>
    <row r="769" spans="1:7" ht="15.75" customHeight="1">
      <c r="A769" s="35"/>
      <c r="B769" s="35"/>
      <c r="C769" s="35"/>
      <c r="D769" s="35"/>
      <c r="E769" s="35"/>
      <c r="F769" s="41"/>
      <c r="G769" s="35"/>
    </row>
    <row r="770" spans="1:7" ht="15.75" customHeight="1">
      <c r="A770" s="35"/>
      <c r="B770" s="35"/>
      <c r="C770" s="35"/>
      <c r="D770" s="35"/>
      <c r="E770" s="35"/>
      <c r="F770" s="41"/>
      <c r="G770" s="35"/>
    </row>
    <row r="771" spans="1:7" ht="15.75" customHeight="1">
      <c r="A771" s="35"/>
      <c r="B771" s="35"/>
      <c r="C771" s="35"/>
      <c r="D771" s="35"/>
      <c r="E771" s="35"/>
      <c r="F771" s="41"/>
      <c r="G771" s="35"/>
    </row>
    <row r="772" spans="1:7" ht="15.75" customHeight="1">
      <c r="A772" s="35"/>
      <c r="B772" s="35"/>
      <c r="C772" s="35"/>
      <c r="D772" s="35"/>
      <c r="E772" s="35"/>
      <c r="F772" s="41"/>
      <c r="G772" s="35"/>
    </row>
    <row r="773" spans="1:7" ht="15.75" customHeight="1">
      <c r="A773" s="35"/>
      <c r="B773" s="35"/>
      <c r="C773" s="35"/>
      <c r="D773" s="35"/>
      <c r="E773" s="35"/>
      <c r="F773" s="41"/>
      <c r="G773" s="35"/>
    </row>
    <row r="774" spans="1:7" ht="15.75" customHeight="1">
      <c r="A774" s="35"/>
      <c r="B774" s="35"/>
      <c r="C774" s="35"/>
      <c r="D774" s="35"/>
      <c r="E774" s="35"/>
      <c r="F774" s="41"/>
      <c r="G774" s="35"/>
    </row>
    <row r="775" spans="1:7" ht="15.75" customHeight="1">
      <c r="A775" s="35"/>
      <c r="B775" s="35"/>
      <c r="C775" s="35"/>
      <c r="D775" s="35"/>
      <c r="E775" s="35"/>
      <c r="F775" s="41"/>
      <c r="G775" s="35"/>
    </row>
    <row r="776" spans="1:7" ht="15.75" customHeight="1">
      <c r="A776" s="35"/>
      <c r="B776" s="35"/>
      <c r="C776" s="35"/>
      <c r="D776" s="35"/>
      <c r="E776" s="35"/>
      <c r="F776" s="41"/>
      <c r="G776" s="35"/>
    </row>
    <row r="777" spans="1:7" ht="15.75" customHeight="1">
      <c r="A777" s="35"/>
      <c r="B777" s="35"/>
      <c r="C777" s="35"/>
      <c r="D777" s="35"/>
      <c r="E777" s="35"/>
      <c r="F777" s="41"/>
      <c r="G777" s="35"/>
    </row>
    <row r="778" spans="1:7" ht="15.75" customHeight="1">
      <c r="A778" s="35"/>
      <c r="B778" s="35"/>
      <c r="C778" s="35"/>
      <c r="D778" s="35"/>
      <c r="E778" s="35"/>
      <c r="F778" s="41"/>
      <c r="G778" s="35"/>
    </row>
    <row r="779" spans="1:7" ht="15.75" customHeight="1">
      <c r="A779" s="35"/>
      <c r="B779" s="35"/>
      <c r="C779" s="35"/>
      <c r="D779" s="35"/>
      <c r="E779" s="35"/>
      <c r="F779" s="41"/>
      <c r="G779" s="35"/>
    </row>
    <row r="780" spans="1:7" ht="15.75" customHeight="1">
      <c r="A780" s="35"/>
      <c r="B780" s="35"/>
      <c r="C780" s="35"/>
      <c r="D780" s="35"/>
      <c r="E780" s="35"/>
      <c r="F780" s="41"/>
      <c r="G780" s="35"/>
    </row>
    <row r="781" spans="1:7" ht="15.75" customHeight="1">
      <c r="A781" s="35"/>
      <c r="B781" s="35"/>
      <c r="C781" s="35"/>
      <c r="D781" s="35"/>
      <c r="E781" s="35"/>
      <c r="F781" s="41"/>
      <c r="G781" s="35"/>
    </row>
    <row r="782" spans="1:7" ht="15.75" customHeight="1">
      <c r="A782" s="35"/>
      <c r="B782" s="35"/>
      <c r="C782" s="35"/>
      <c r="D782" s="35"/>
      <c r="E782" s="35"/>
      <c r="F782" s="41"/>
      <c r="G782" s="35"/>
    </row>
    <row r="783" spans="1:7" ht="15.75" customHeight="1">
      <c r="A783" s="35"/>
      <c r="B783" s="35"/>
      <c r="C783" s="35"/>
      <c r="D783" s="35"/>
      <c r="E783" s="35"/>
      <c r="F783" s="41"/>
      <c r="G783" s="35"/>
    </row>
    <row r="784" spans="1:7" ht="15.75" customHeight="1">
      <c r="A784" s="35"/>
      <c r="B784" s="35"/>
      <c r="C784" s="35"/>
      <c r="D784" s="35"/>
      <c r="E784" s="35"/>
      <c r="F784" s="41"/>
      <c r="G784" s="35"/>
    </row>
    <row r="785" spans="1:7" ht="15.75" customHeight="1">
      <c r="A785" s="35"/>
      <c r="B785" s="35"/>
      <c r="C785" s="35"/>
      <c r="D785" s="35"/>
      <c r="E785" s="35"/>
      <c r="F785" s="41"/>
      <c r="G785" s="35"/>
    </row>
    <row r="786" spans="1:7" ht="15.75" customHeight="1">
      <c r="A786" s="35"/>
      <c r="B786" s="35"/>
      <c r="C786" s="35"/>
      <c r="D786" s="35"/>
      <c r="E786" s="35"/>
      <c r="F786" s="41"/>
      <c r="G786" s="35"/>
    </row>
    <row r="787" spans="1:7" ht="15.75" customHeight="1">
      <c r="A787" s="35"/>
      <c r="B787" s="35"/>
      <c r="C787" s="35"/>
      <c r="D787" s="35"/>
      <c r="E787" s="35"/>
      <c r="F787" s="41"/>
      <c r="G787" s="35"/>
    </row>
    <row r="788" spans="1:7" ht="15.75" customHeight="1">
      <c r="A788" s="35"/>
      <c r="B788" s="35"/>
      <c r="C788" s="35"/>
      <c r="D788" s="35"/>
      <c r="E788" s="35"/>
      <c r="F788" s="41"/>
      <c r="G788" s="35"/>
    </row>
    <row r="789" spans="1:7" ht="15.75" customHeight="1">
      <c r="A789" s="35"/>
      <c r="B789" s="35"/>
      <c r="C789" s="35"/>
      <c r="D789" s="35"/>
      <c r="E789" s="35"/>
      <c r="F789" s="41"/>
      <c r="G789" s="35"/>
    </row>
    <row r="790" spans="1:7" ht="15.75" customHeight="1">
      <c r="A790" s="35"/>
      <c r="B790" s="35"/>
      <c r="C790" s="35"/>
      <c r="D790" s="35"/>
      <c r="E790" s="35"/>
      <c r="F790" s="41"/>
      <c r="G790" s="35"/>
    </row>
    <row r="791" spans="1:7" ht="15.75" customHeight="1">
      <c r="A791" s="35"/>
      <c r="B791" s="35"/>
      <c r="C791" s="35"/>
      <c r="D791" s="35"/>
      <c r="E791" s="35"/>
      <c r="F791" s="41"/>
      <c r="G791" s="35"/>
    </row>
    <row r="792" spans="1:7" ht="15.75" customHeight="1">
      <c r="A792" s="35"/>
      <c r="B792" s="35"/>
      <c r="C792" s="35"/>
      <c r="D792" s="35"/>
      <c r="E792" s="35"/>
      <c r="F792" s="41"/>
      <c r="G792" s="35"/>
    </row>
    <row r="793" spans="1:7" ht="15.75" customHeight="1">
      <c r="A793" s="35"/>
      <c r="B793" s="35"/>
      <c r="C793" s="35"/>
      <c r="D793" s="35"/>
      <c r="E793" s="35"/>
      <c r="F793" s="41"/>
      <c r="G793" s="35"/>
    </row>
    <row r="794" spans="1:7" ht="15.75" customHeight="1">
      <c r="A794" s="35"/>
      <c r="B794" s="35"/>
      <c r="C794" s="35"/>
      <c r="D794" s="35"/>
      <c r="E794" s="35"/>
      <c r="F794" s="41"/>
      <c r="G794" s="35"/>
    </row>
    <row r="795" spans="1:7" ht="15.75" customHeight="1">
      <c r="A795" s="35"/>
      <c r="B795" s="35"/>
      <c r="C795" s="35"/>
      <c r="D795" s="35"/>
      <c r="E795" s="35"/>
      <c r="F795" s="41"/>
      <c r="G795" s="35"/>
    </row>
    <row r="796" spans="1:7" ht="15.75" customHeight="1">
      <c r="A796" s="35"/>
      <c r="B796" s="35"/>
      <c r="C796" s="35"/>
      <c r="D796" s="35"/>
      <c r="E796" s="35"/>
      <c r="F796" s="41"/>
      <c r="G796" s="35"/>
    </row>
    <row r="797" spans="1:7" ht="15.75" customHeight="1">
      <c r="A797" s="35"/>
      <c r="B797" s="35"/>
      <c r="C797" s="35"/>
      <c r="D797" s="35"/>
      <c r="E797" s="35"/>
      <c r="F797" s="41"/>
      <c r="G797" s="35"/>
    </row>
    <row r="798" spans="1:7" ht="15.75" customHeight="1">
      <c r="A798" s="35"/>
      <c r="B798" s="35"/>
      <c r="C798" s="35"/>
      <c r="D798" s="35"/>
      <c r="E798" s="35"/>
      <c r="F798" s="41"/>
      <c r="G798" s="35"/>
    </row>
    <row r="799" spans="1:7" ht="15.75" customHeight="1">
      <c r="A799" s="35"/>
      <c r="B799" s="35"/>
      <c r="C799" s="35"/>
      <c r="D799" s="35"/>
      <c r="E799" s="35"/>
      <c r="F799" s="41"/>
      <c r="G799" s="35"/>
    </row>
    <row r="800" spans="1:7" ht="15.75" customHeight="1">
      <c r="A800" s="35"/>
      <c r="B800" s="35"/>
      <c r="C800" s="35"/>
      <c r="D800" s="35"/>
      <c r="E800" s="35"/>
      <c r="F800" s="41"/>
      <c r="G800" s="35"/>
    </row>
    <row r="801" spans="1:7" ht="15.75" customHeight="1">
      <c r="A801" s="35"/>
      <c r="B801" s="35"/>
      <c r="C801" s="35"/>
      <c r="D801" s="35"/>
      <c r="E801" s="35"/>
      <c r="F801" s="41"/>
      <c r="G801" s="35"/>
    </row>
    <row r="802" spans="1:7" ht="15.75" customHeight="1">
      <c r="A802" s="35"/>
      <c r="B802" s="35"/>
      <c r="C802" s="35"/>
      <c r="D802" s="35"/>
      <c r="E802" s="35"/>
      <c r="F802" s="41"/>
      <c r="G802" s="35"/>
    </row>
    <row r="803" spans="1:7" ht="15.75" customHeight="1">
      <c r="A803" s="35"/>
      <c r="B803" s="35"/>
      <c r="C803" s="35"/>
      <c r="D803" s="35"/>
      <c r="E803" s="35"/>
      <c r="F803" s="41"/>
      <c r="G803" s="35"/>
    </row>
    <row r="804" spans="1:7" ht="15.75" customHeight="1">
      <c r="A804" s="35"/>
      <c r="B804" s="35"/>
      <c r="C804" s="35"/>
      <c r="D804" s="35"/>
      <c r="E804" s="35"/>
      <c r="F804" s="41"/>
      <c r="G804" s="35"/>
    </row>
    <row r="805" spans="1:7" ht="15.75" customHeight="1">
      <c r="A805" s="35"/>
      <c r="B805" s="35"/>
      <c r="C805" s="35"/>
      <c r="D805" s="35"/>
      <c r="E805" s="35"/>
      <c r="F805" s="41"/>
      <c r="G805" s="35"/>
    </row>
    <row r="806" spans="1:7" ht="15.75" customHeight="1">
      <c r="A806" s="35"/>
      <c r="B806" s="35"/>
      <c r="C806" s="35"/>
      <c r="D806" s="35"/>
      <c r="E806" s="35"/>
      <c r="F806" s="41"/>
      <c r="G806" s="35"/>
    </row>
    <row r="807" spans="1:7" ht="15.75" customHeight="1">
      <c r="A807" s="35"/>
      <c r="B807" s="35"/>
      <c r="C807" s="35"/>
      <c r="D807" s="35"/>
      <c r="E807" s="35"/>
      <c r="F807" s="41"/>
      <c r="G807" s="35"/>
    </row>
    <row r="808" spans="1:7" ht="15.75" customHeight="1">
      <c r="A808" s="35"/>
      <c r="B808" s="35"/>
      <c r="C808" s="35"/>
      <c r="D808" s="35"/>
      <c r="E808" s="35"/>
      <c r="F808" s="41"/>
      <c r="G808" s="35"/>
    </row>
    <row r="809" spans="1:7" ht="15.75" customHeight="1">
      <c r="A809" s="35"/>
      <c r="B809" s="35"/>
      <c r="C809" s="35"/>
      <c r="D809" s="35"/>
      <c r="E809" s="35"/>
      <c r="F809" s="41"/>
      <c r="G809" s="35"/>
    </row>
    <row r="810" spans="1:7" ht="15.75" customHeight="1">
      <c r="A810" s="35"/>
      <c r="B810" s="35"/>
      <c r="C810" s="35"/>
      <c r="D810" s="35"/>
      <c r="E810" s="35"/>
      <c r="F810" s="41"/>
      <c r="G810" s="35"/>
    </row>
    <row r="811" spans="1:7" ht="15.75" customHeight="1">
      <c r="A811" s="35"/>
      <c r="B811" s="35"/>
      <c r="C811" s="35"/>
      <c r="D811" s="35"/>
      <c r="E811" s="35"/>
      <c r="F811" s="41"/>
      <c r="G811" s="35"/>
    </row>
    <row r="812" spans="1:7" ht="15.75" customHeight="1">
      <c r="A812" s="35"/>
      <c r="B812" s="35"/>
      <c r="C812" s="35"/>
      <c r="D812" s="35"/>
      <c r="E812" s="35"/>
      <c r="F812" s="41"/>
      <c r="G812" s="35"/>
    </row>
    <row r="813" spans="1:7" ht="15.75" customHeight="1">
      <c r="A813" s="35"/>
      <c r="B813" s="35"/>
      <c r="C813" s="35"/>
      <c r="D813" s="35"/>
      <c r="E813" s="35"/>
      <c r="F813" s="41"/>
      <c r="G813" s="35"/>
    </row>
    <row r="814" spans="1:7" ht="15.75" customHeight="1">
      <c r="A814" s="35"/>
      <c r="B814" s="35"/>
      <c r="C814" s="35"/>
      <c r="D814" s="35"/>
      <c r="E814" s="35"/>
      <c r="F814" s="41"/>
      <c r="G814" s="35"/>
    </row>
    <row r="815" spans="1:7" ht="15.75" customHeight="1">
      <c r="A815" s="35"/>
      <c r="B815" s="35"/>
      <c r="C815" s="35"/>
      <c r="D815" s="35"/>
      <c r="E815" s="35"/>
      <c r="F815" s="41"/>
      <c r="G815" s="35"/>
    </row>
    <row r="816" spans="1:7" ht="15.75" customHeight="1">
      <c r="A816" s="35"/>
      <c r="B816" s="35"/>
      <c r="C816" s="35"/>
      <c r="D816" s="35"/>
      <c r="E816" s="35"/>
      <c r="F816" s="41"/>
      <c r="G816" s="35"/>
    </row>
    <row r="817" spans="1:7" ht="15.75" customHeight="1">
      <c r="A817" s="35"/>
      <c r="B817" s="35"/>
      <c r="C817" s="35"/>
      <c r="D817" s="35"/>
      <c r="E817" s="35"/>
      <c r="F817" s="41"/>
      <c r="G817" s="35"/>
    </row>
    <row r="818" spans="1:7" ht="15.75" customHeight="1">
      <c r="A818" s="35"/>
      <c r="B818" s="35"/>
      <c r="C818" s="35"/>
      <c r="D818" s="35"/>
      <c r="E818" s="35"/>
      <c r="F818" s="41"/>
      <c r="G818" s="35"/>
    </row>
    <row r="819" spans="1:7" ht="15.75" customHeight="1">
      <c r="A819" s="35"/>
      <c r="B819" s="35"/>
      <c r="C819" s="35"/>
      <c r="D819" s="35"/>
      <c r="E819" s="35"/>
      <c r="F819" s="41"/>
      <c r="G819" s="35"/>
    </row>
    <row r="820" spans="1:7" ht="15.75" customHeight="1">
      <c r="A820" s="35"/>
      <c r="B820" s="35"/>
      <c r="C820" s="35"/>
      <c r="D820" s="35"/>
      <c r="E820" s="35"/>
      <c r="F820" s="41"/>
      <c r="G820" s="35"/>
    </row>
    <row r="821" spans="1:7" ht="15.75" customHeight="1">
      <c r="A821" s="35"/>
      <c r="B821" s="35"/>
      <c r="C821" s="35"/>
      <c r="D821" s="35"/>
      <c r="E821" s="35"/>
      <c r="F821" s="41"/>
      <c r="G821" s="35"/>
    </row>
    <row r="822" spans="1:7" ht="15.75" customHeight="1">
      <c r="A822" s="35"/>
      <c r="B822" s="35"/>
      <c r="C822" s="35"/>
      <c r="D822" s="35"/>
      <c r="E822" s="35"/>
      <c r="F822" s="41"/>
      <c r="G822" s="35"/>
    </row>
    <row r="823" spans="1:7" ht="15.75" customHeight="1">
      <c r="A823" s="35"/>
      <c r="B823" s="35"/>
      <c r="C823" s="35"/>
      <c r="D823" s="35"/>
      <c r="E823" s="35"/>
      <c r="F823" s="41"/>
      <c r="G823" s="35"/>
    </row>
    <row r="824" spans="1:7" ht="15.75" customHeight="1">
      <c r="A824" s="35"/>
      <c r="B824" s="35"/>
      <c r="C824" s="35"/>
      <c r="D824" s="35"/>
      <c r="E824" s="35"/>
      <c r="F824" s="41"/>
      <c r="G824" s="35"/>
    </row>
    <row r="825" spans="1:7" ht="15.75" customHeight="1">
      <c r="A825" s="35"/>
      <c r="B825" s="35"/>
      <c r="C825" s="35"/>
      <c r="D825" s="35"/>
      <c r="E825" s="35"/>
      <c r="F825" s="41"/>
      <c r="G825" s="35"/>
    </row>
    <row r="826" spans="1:7" ht="15.75" customHeight="1">
      <c r="A826" s="35"/>
      <c r="B826" s="35"/>
      <c r="C826" s="35"/>
      <c r="D826" s="35"/>
      <c r="E826" s="35"/>
      <c r="F826" s="41"/>
      <c r="G826" s="35"/>
    </row>
    <row r="827" spans="1:7" ht="15.75" customHeight="1">
      <c r="A827" s="35"/>
      <c r="B827" s="35"/>
      <c r="C827" s="35"/>
      <c r="D827" s="35"/>
      <c r="E827" s="35"/>
      <c r="F827" s="41"/>
      <c r="G827" s="35"/>
    </row>
    <row r="828" spans="1:7" ht="15.75" customHeight="1">
      <c r="A828" s="35"/>
      <c r="B828" s="35"/>
      <c r="C828" s="35"/>
      <c r="D828" s="35"/>
      <c r="E828" s="35"/>
      <c r="F828" s="41"/>
      <c r="G828" s="35"/>
    </row>
    <row r="829" spans="1:7" ht="15.75" customHeight="1">
      <c r="A829" s="35"/>
      <c r="B829" s="35"/>
      <c r="C829" s="35"/>
      <c r="D829" s="35"/>
      <c r="E829" s="35"/>
      <c r="F829" s="41"/>
      <c r="G829" s="35"/>
    </row>
    <row r="830" spans="1:7" ht="15.75" customHeight="1">
      <c r="A830" s="35"/>
      <c r="B830" s="35"/>
      <c r="C830" s="35"/>
      <c r="D830" s="35"/>
      <c r="E830" s="35"/>
      <c r="F830" s="41"/>
      <c r="G830" s="35"/>
    </row>
    <row r="831" spans="1:7" ht="15.75" customHeight="1">
      <c r="A831" s="35"/>
      <c r="B831" s="35"/>
      <c r="C831" s="35"/>
      <c r="D831" s="35"/>
      <c r="E831" s="35"/>
      <c r="F831" s="41"/>
      <c r="G831" s="35"/>
    </row>
    <row r="832" spans="1:7" ht="15.75" customHeight="1">
      <c r="A832" s="35"/>
      <c r="B832" s="35"/>
      <c r="C832" s="35"/>
      <c r="D832" s="35"/>
      <c r="E832" s="35"/>
      <c r="F832" s="41"/>
      <c r="G832" s="35"/>
    </row>
    <row r="833" spans="1:7" ht="15.75" customHeight="1">
      <c r="A833" s="35"/>
      <c r="B833" s="35"/>
      <c r="C833" s="35"/>
      <c r="D833" s="35"/>
      <c r="E833" s="35"/>
      <c r="F833" s="41"/>
      <c r="G833" s="35"/>
    </row>
    <row r="834" spans="1:7" ht="15.75" customHeight="1">
      <c r="A834" s="35"/>
      <c r="B834" s="35"/>
      <c r="C834" s="35"/>
      <c r="D834" s="35"/>
      <c r="E834" s="35"/>
      <c r="F834" s="41"/>
      <c r="G834" s="35"/>
    </row>
    <row r="835" spans="1:7" ht="15.75" customHeight="1">
      <c r="A835" s="35"/>
      <c r="B835" s="35"/>
      <c r="C835" s="35"/>
      <c r="D835" s="35"/>
      <c r="E835" s="35"/>
      <c r="F835" s="41"/>
      <c r="G835" s="35"/>
    </row>
    <row r="836" spans="1:7" ht="15.75" customHeight="1">
      <c r="A836" s="35"/>
      <c r="B836" s="35"/>
      <c r="C836" s="35"/>
      <c r="D836" s="35"/>
      <c r="E836" s="35"/>
      <c r="F836" s="41"/>
      <c r="G836" s="35"/>
    </row>
    <row r="837" spans="1:7" ht="15.75" customHeight="1">
      <c r="A837" s="35"/>
      <c r="B837" s="35"/>
      <c r="C837" s="35"/>
      <c r="D837" s="35"/>
      <c r="E837" s="35"/>
      <c r="F837" s="41"/>
      <c r="G837" s="35"/>
    </row>
    <row r="838" spans="1:7" ht="15.75" customHeight="1">
      <c r="A838" s="35"/>
      <c r="B838" s="35"/>
      <c r="C838" s="35"/>
      <c r="D838" s="35"/>
      <c r="E838" s="35"/>
      <c r="F838" s="41"/>
      <c r="G838" s="35"/>
    </row>
    <row r="839" spans="1:7" ht="15.75" customHeight="1">
      <c r="A839" s="35"/>
      <c r="B839" s="35"/>
      <c r="C839" s="35"/>
      <c r="D839" s="35"/>
      <c r="E839" s="35"/>
      <c r="F839" s="41"/>
      <c r="G839" s="35"/>
    </row>
    <row r="840" spans="1:7" ht="15.75" customHeight="1">
      <c r="A840" s="35"/>
      <c r="B840" s="35"/>
      <c r="C840" s="35"/>
      <c r="D840" s="35"/>
      <c r="E840" s="35"/>
      <c r="F840" s="41"/>
      <c r="G840" s="35"/>
    </row>
    <row r="841" spans="1:7" ht="15.75" customHeight="1">
      <c r="A841" s="35"/>
      <c r="B841" s="35"/>
      <c r="C841" s="35"/>
      <c r="D841" s="35"/>
      <c r="E841" s="35"/>
      <c r="F841" s="41"/>
      <c r="G841" s="35"/>
    </row>
    <row r="842" spans="1:7" ht="15.75" customHeight="1">
      <c r="A842" s="35"/>
      <c r="B842" s="35"/>
      <c r="C842" s="35"/>
      <c r="D842" s="35"/>
      <c r="E842" s="35"/>
      <c r="F842" s="41"/>
      <c r="G842" s="35"/>
    </row>
    <row r="843" spans="1:7" ht="15.75" customHeight="1">
      <c r="A843" s="35"/>
      <c r="B843" s="35"/>
      <c r="C843" s="35"/>
      <c r="D843" s="35"/>
      <c r="E843" s="35"/>
      <c r="F843" s="41"/>
      <c r="G843" s="35"/>
    </row>
    <row r="844" spans="1:7" ht="15.75" customHeight="1">
      <c r="A844" s="35"/>
      <c r="B844" s="35"/>
      <c r="C844" s="35"/>
      <c r="D844" s="35"/>
      <c r="E844" s="35"/>
      <c r="F844" s="41"/>
      <c r="G844" s="35"/>
    </row>
    <row r="845" spans="1:7" ht="15.75" customHeight="1">
      <c r="A845" s="35"/>
      <c r="B845" s="35"/>
      <c r="C845" s="35"/>
      <c r="D845" s="35"/>
      <c r="E845" s="35"/>
      <c r="F845" s="41"/>
      <c r="G845" s="35"/>
    </row>
    <row r="846" spans="1:7" ht="15.75" customHeight="1">
      <c r="A846" s="35"/>
      <c r="B846" s="35"/>
      <c r="C846" s="35"/>
      <c r="D846" s="35"/>
      <c r="E846" s="35"/>
      <c r="F846" s="41"/>
      <c r="G846" s="35"/>
    </row>
    <row r="847" spans="1:7" ht="15.75" customHeight="1">
      <c r="A847" s="35"/>
      <c r="B847" s="35"/>
      <c r="C847" s="35"/>
      <c r="D847" s="35"/>
      <c r="E847" s="35"/>
      <c r="F847" s="41"/>
      <c r="G847" s="35"/>
    </row>
    <row r="848" spans="1:7" ht="15.75" customHeight="1">
      <c r="A848" s="35"/>
      <c r="B848" s="35"/>
      <c r="C848" s="35"/>
      <c r="D848" s="35"/>
      <c r="E848" s="35"/>
      <c r="F848" s="41"/>
      <c r="G848" s="35"/>
    </row>
    <row r="849" spans="1:7" ht="15.75" customHeight="1">
      <c r="A849" s="35"/>
      <c r="B849" s="35"/>
      <c r="C849" s="35"/>
      <c r="D849" s="35"/>
      <c r="E849" s="35"/>
      <c r="F849" s="41"/>
      <c r="G849" s="35"/>
    </row>
    <row r="850" spans="1:7" ht="15.75" customHeight="1">
      <c r="A850" s="35"/>
      <c r="B850" s="35"/>
      <c r="C850" s="35"/>
      <c r="D850" s="35"/>
      <c r="E850" s="35"/>
      <c r="F850" s="41"/>
      <c r="G850" s="35"/>
    </row>
    <row r="851" spans="1:7" ht="15.75" customHeight="1">
      <c r="A851" s="35"/>
      <c r="B851" s="35"/>
      <c r="C851" s="35"/>
      <c r="D851" s="35"/>
      <c r="E851" s="35"/>
      <c r="F851" s="41"/>
      <c r="G851" s="35"/>
    </row>
    <row r="852" spans="1:7" ht="15.75" customHeight="1">
      <c r="A852" s="35"/>
      <c r="B852" s="35"/>
      <c r="C852" s="35"/>
      <c r="D852" s="35"/>
      <c r="E852" s="35"/>
      <c r="F852" s="41"/>
      <c r="G852" s="35"/>
    </row>
    <row r="853" spans="1:7" ht="15.75" customHeight="1">
      <c r="A853" s="35"/>
      <c r="B853" s="35"/>
      <c r="C853" s="35"/>
      <c r="D853" s="35"/>
      <c r="E853" s="35"/>
      <c r="F853" s="41"/>
      <c r="G853" s="35"/>
    </row>
    <row r="854" spans="1:7" ht="15.75" customHeight="1">
      <c r="A854" s="35"/>
      <c r="B854" s="35"/>
      <c r="C854" s="35"/>
      <c r="D854" s="35"/>
      <c r="E854" s="35"/>
      <c r="F854" s="41"/>
      <c r="G854" s="35"/>
    </row>
    <row r="855" spans="1:7" ht="15.75" customHeight="1">
      <c r="A855" s="35"/>
      <c r="B855" s="35"/>
      <c r="C855" s="35"/>
      <c r="D855" s="35"/>
      <c r="E855" s="35"/>
      <c r="F855" s="41"/>
      <c r="G855" s="35"/>
    </row>
    <row r="856" spans="1:7" ht="15.75" customHeight="1">
      <c r="A856" s="35"/>
      <c r="B856" s="35"/>
      <c r="C856" s="35"/>
      <c r="D856" s="35"/>
      <c r="E856" s="35"/>
      <c r="F856" s="41"/>
      <c r="G856" s="35"/>
    </row>
    <row r="857" spans="1:7" ht="15.75" customHeight="1">
      <c r="A857" s="35"/>
      <c r="B857" s="35"/>
      <c r="C857" s="35"/>
      <c r="D857" s="35"/>
      <c r="E857" s="35"/>
      <c r="F857" s="41"/>
      <c r="G857" s="35"/>
    </row>
    <row r="858" spans="1:7" ht="15.75" customHeight="1">
      <c r="A858" s="35"/>
      <c r="B858" s="35"/>
      <c r="C858" s="35"/>
      <c r="D858" s="35"/>
      <c r="E858" s="35"/>
      <c r="F858" s="41"/>
      <c r="G858" s="35"/>
    </row>
    <row r="859" spans="1:7" ht="15.75" customHeight="1">
      <c r="A859" s="35"/>
      <c r="B859" s="35"/>
      <c r="C859" s="35"/>
      <c r="D859" s="35"/>
      <c r="E859" s="35"/>
      <c r="F859" s="41"/>
      <c r="G859" s="35"/>
    </row>
    <row r="860" spans="1:7" ht="15.75" customHeight="1">
      <c r="A860" s="35"/>
      <c r="B860" s="35"/>
      <c r="C860" s="35"/>
      <c r="D860" s="35"/>
      <c r="E860" s="35"/>
      <c r="F860" s="41"/>
      <c r="G860" s="35"/>
    </row>
    <row r="861" spans="1:7" ht="15.75" customHeight="1">
      <c r="A861" s="35"/>
      <c r="B861" s="35"/>
      <c r="C861" s="35"/>
      <c r="D861" s="35"/>
      <c r="E861" s="35"/>
      <c r="F861" s="41"/>
      <c r="G861" s="35"/>
    </row>
    <row r="862" spans="1:7" ht="15.75" customHeight="1">
      <c r="A862" s="35"/>
      <c r="B862" s="35"/>
      <c r="C862" s="35"/>
      <c r="D862" s="35"/>
      <c r="E862" s="35"/>
      <c r="F862" s="41"/>
      <c r="G862" s="35"/>
    </row>
    <row r="863" spans="1:7" ht="15.75" customHeight="1">
      <c r="A863" s="35"/>
      <c r="B863" s="35"/>
      <c r="C863" s="35"/>
      <c r="D863" s="35"/>
      <c r="E863" s="35"/>
      <c r="F863" s="41"/>
      <c r="G863" s="35"/>
    </row>
    <row r="864" spans="1:7" ht="15.75" customHeight="1">
      <c r="A864" s="35"/>
      <c r="B864" s="35"/>
      <c r="C864" s="35"/>
      <c r="D864" s="35"/>
      <c r="E864" s="35"/>
      <c r="F864" s="41"/>
      <c r="G864" s="35"/>
    </row>
    <row r="865" spans="1:7" ht="15.75" customHeight="1">
      <c r="A865" s="35"/>
      <c r="B865" s="35"/>
      <c r="C865" s="35"/>
      <c r="D865" s="35"/>
      <c r="E865" s="35"/>
      <c r="F865" s="41"/>
      <c r="G865" s="35"/>
    </row>
    <row r="866" spans="1:7" ht="15.75" customHeight="1">
      <c r="A866" s="35"/>
      <c r="B866" s="35"/>
      <c r="C866" s="35"/>
      <c r="D866" s="35"/>
      <c r="E866" s="35"/>
      <c r="F866" s="41"/>
      <c r="G866" s="35"/>
    </row>
    <row r="867" spans="1:7" ht="15.75" customHeight="1">
      <c r="A867" s="35"/>
      <c r="B867" s="35"/>
      <c r="C867" s="35"/>
      <c r="D867" s="35"/>
      <c r="E867" s="35"/>
      <c r="F867" s="41"/>
      <c r="G867" s="35"/>
    </row>
    <row r="868" spans="1:7" ht="15.75" customHeight="1">
      <c r="A868" s="35"/>
      <c r="B868" s="35"/>
      <c r="C868" s="35"/>
      <c r="D868" s="35"/>
      <c r="E868" s="35"/>
      <c r="F868" s="41"/>
      <c r="G868" s="35"/>
    </row>
    <row r="869" spans="1:7" ht="15.75" customHeight="1">
      <c r="A869" s="35"/>
      <c r="B869" s="35"/>
      <c r="C869" s="35"/>
      <c r="D869" s="35"/>
      <c r="E869" s="35"/>
      <c r="F869" s="41"/>
      <c r="G869" s="35"/>
    </row>
    <row r="870" spans="1:7" ht="15.75" customHeight="1">
      <c r="A870" s="35"/>
      <c r="B870" s="35"/>
      <c r="C870" s="35"/>
      <c r="D870" s="35"/>
      <c r="E870" s="35"/>
      <c r="F870" s="41"/>
      <c r="G870" s="35"/>
    </row>
    <row r="871" spans="1:7" ht="15.75" customHeight="1">
      <c r="A871" s="35"/>
      <c r="B871" s="35"/>
      <c r="C871" s="35"/>
      <c r="D871" s="35"/>
      <c r="E871" s="35"/>
      <c r="F871" s="41"/>
      <c r="G871" s="35"/>
    </row>
    <row r="872" spans="1:7" ht="15.75" customHeight="1">
      <c r="A872" s="35"/>
      <c r="B872" s="35"/>
      <c r="C872" s="35"/>
      <c r="D872" s="35"/>
      <c r="E872" s="35"/>
      <c r="F872" s="41"/>
      <c r="G872" s="35"/>
    </row>
    <row r="873" spans="1:7" ht="15.75" customHeight="1">
      <c r="A873" s="35"/>
      <c r="B873" s="35"/>
      <c r="C873" s="35"/>
      <c r="D873" s="35"/>
      <c r="E873" s="35"/>
      <c r="F873" s="41"/>
      <c r="G873" s="35"/>
    </row>
    <row r="874" spans="1:7" ht="15.75" customHeight="1">
      <c r="A874" s="35"/>
      <c r="B874" s="35"/>
      <c r="C874" s="35"/>
      <c r="D874" s="35"/>
      <c r="E874" s="35"/>
      <c r="F874" s="41"/>
      <c r="G874" s="35"/>
    </row>
    <row r="875" spans="1:7" ht="15.75" customHeight="1">
      <c r="A875" s="35"/>
      <c r="B875" s="35"/>
      <c r="C875" s="35"/>
      <c r="D875" s="35"/>
      <c r="E875" s="35"/>
      <c r="F875" s="41"/>
      <c r="G875" s="35"/>
    </row>
    <row r="876" spans="1:7" ht="15.75" customHeight="1">
      <c r="A876" s="35"/>
      <c r="B876" s="35"/>
      <c r="C876" s="35"/>
      <c r="D876" s="35"/>
      <c r="E876" s="35"/>
      <c r="F876" s="41"/>
      <c r="G876" s="35"/>
    </row>
    <row r="877" spans="1:7" ht="15.75" customHeight="1">
      <c r="A877" s="35"/>
      <c r="B877" s="35"/>
      <c r="C877" s="35"/>
      <c r="D877" s="35"/>
      <c r="E877" s="35"/>
      <c r="F877" s="41"/>
      <c r="G877" s="35"/>
    </row>
    <row r="878" spans="1:7" ht="15.75" customHeight="1">
      <c r="A878" s="35"/>
      <c r="B878" s="35"/>
      <c r="C878" s="35"/>
      <c r="D878" s="35"/>
      <c r="E878" s="35"/>
      <c r="F878" s="41"/>
      <c r="G878" s="35"/>
    </row>
    <row r="879" spans="1:7" ht="15.75" customHeight="1">
      <c r="A879" s="35"/>
      <c r="B879" s="35"/>
      <c r="C879" s="35"/>
      <c r="D879" s="35"/>
      <c r="E879" s="35"/>
      <c r="F879" s="41"/>
      <c r="G879" s="35"/>
    </row>
    <row r="880" spans="1:7" ht="15.75" customHeight="1">
      <c r="A880" s="35"/>
      <c r="B880" s="35"/>
      <c r="C880" s="35"/>
      <c r="D880" s="35"/>
      <c r="E880" s="35"/>
      <c r="F880" s="41"/>
      <c r="G880" s="35"/>
    </row>
    <row r="881" spans="1:7" ht="15.75" customHeight="1">
      <c r="A881" s="35"/>
      <c r="B881" s="35"/>
      <c r="C881" s="35"/>
      <c r="D881" s="35"/>
      <c r="E881" s="35"/>
      <c r="F881" s="41"/>
      <c r="G881" s="35"/>
    </row>
    <row r="882" spans="1:7" ht="15.75" customHeight="1">
      <c r="A882" s="35"/>
      <c r="B882" s="35"/>
      <c r="C882" s="35"/>
      <c r="D882" s="35"/>
      <c r="E882" s="35"/>
      <c r="F882" s="41"/>
      <c r="G882" s="35"/>
    </row>
    <row r="883" spans="1:7" ht="15.75" customHeight="1">
      <c r="A883" s="35"/>
      <c r="B883" s="35"/>
      <c r="C883" s="35"/>
      <c r="D883" s="35"/>
      <c r="E883" s="35"/>
      <c r="F883" s="41"/>
      <c r="G883" s="35"/>
    </row>
    <row r="884" spans="1:7" ht="15.75" customHeight="1">
      <c r="A884" s="35"/>
      <c r="B884" s="35"/>
      <c r="C884" s="35"/>
      <c r="D884" s="35"/>
      <c r="E884" s="35"/>
      <c r="F884" s="41"/>
      <c r="G884" s="35"/>
    </row>
    <row r="885" spans="1:7" ht="15.75" customHeight="1">
      <c r="A885" s="35"/>
      <c r="B885" s="35"/>
      <c r="C885" s="35"/>
      <c r="D885" s="35"/>
      <c r="E885" s="35"/>
      <c r="F885" s="41"/>
      <c r="G885" s="35"/>
    </row>
    <row r="886" spans="1:7" ht="15.75" customHeight="1">
      <c r="A886" s="35"/>
      <c r="B886" s="35"/>
      <c r="C886" s="35"/>
      <c r="D886" s="35"/>
      <c r="E886" s="35"/>
      <c r="F886" s="41"/>
      <c r="G886" s="35"/>
    </row>
    <row r="887" spans="1:7" ht="15.75" customHeight="1">
      <c r="A887" s="35"/>
      <c r="B887" s="35"/>
      <c r="C887" s="35"/>
      <c r="D887" s="35"/>
      <c r="E887" s="35"/>
      <c r="F887" s="41"/>
      <c r="G887" s="35"/>
    </row>
    <row r="888" spans="1:7" ht="15.75" customHeight="1">
      <c r="A888" s="35"/>
      <c r="B888" s="35"/>
      <c r="C888" s="35"/>
      <c r="D888" s="35"/>
      <c r="E888" s="35"/>
      <c r="F888" s="41"/>
      <c r="G888" s="35"/>
    </row>
    <row r="889" spans="1:7" ht="15.75" customHeight="1">
      <c r="A889" s="35"/>
      <c r="B889" s="35"/>
      <c r="C889" s="35"/>
      <c r="D889" s="35"/>
      <c r="E889" s="35"/>
      <c r="F889" s="41"/>
      <c r="G889" s="35"/>
    </row>
    <row r="890" spans="1:7" ht="15.75" customHeight="1">
      <c r="A890" s="35"/>
      <c r="B890" s="35"/>
      <c r="C890" s="35"/>
      <c r="D890" s="35"/>
      <c r="E890" s="35"/>
      <c r="F890" s="41"/>
      <c r="G890" s="35"/>
    </row>
    <row r="891" spans="1:7" ht="15.75" customHeight="1">
      <c r="A891" s="35"/>
      <c r="B891" s="35"/>
      <c r="C891" s="35"/>
      <c r="D891" s="35"/>
      <c r="E891" s="35"/>
      <c r="F891" s="41"/>
      <c r="G891" s="35"/>
    </row>
    <row r="892" spans="1:7" ht="15.75" customHeight="1">
      <c r="A892" s="35"/>
      <c r="B892" s="35"/>
      <c r="C892" s="35"/>
      <c r="D892" s="35"/>
      <c r="E892" s="35"/>
      <c r="F892" s="41"/>
      <c r="G892" s="35"/>
    </row>
    <row r="893" spans="1:7" ht="15.75" customHeight="1">
      <c r="A893" s="35"/>
      <c r="B893" s="35"/>
      <c r="C893" s="35"/>
      <c r="D893" s="35"/>
      <c r="E893" s="35"/>
      <c r="F893" s="41"/>
      <c r="G893" s="35"/>
    </row>
    <row r="894" spans="1:7" ht="15.75" customHeight="1">
      <c r="A894" s="35"/>
      <c r="B894" s="35"/>
      <c r="C894" s="35"/>
      <c r="D894" s="35"/>
      <c r="E894" s="35"/>
      <c r="F894" s="41"/>
      <c r="G894" s="35"/>
    </row>
    <row r="895" spans="1:7" ht="15.75" customHeight="1">
      <c r="A895" s="35"/>
      <c r="B895" s="35"/>
      <c r="C895" s="35"/>
      <c r="D895" s="35"/>
      <c r="E895" s="35"/>
      <c r="F895" s="41"/>
      <c r="G895" s="35"/>
    </row>
    <row r="896" spans="1:7" ht="15.75" customHeight="1">
      <c r="A896" s="35"/>
      <c r="B896" s="35"/>
      <c r="C896" s="35"/>
      <c r="D896" s="35"/>
      <c r="E896" s="35"/>
      <c r="F896" s="41"/>
      <c r="G896" s="35"/>
    </row>
    <row r="897" spans="1:7" ht="15.75" customHeight="1">
      <c r="A897" s="35"/>
      <c r="B897" s="35"/>
      <c r="C897" s="35"/>
      <c r="D897" s="35"/>
      <c r="E897" s="35"/>
      <c r="F897" s="41"/>
      <c r="G897" s="35"/>
    </row>
    <row r="898" spans="1:7" ht="15.75" customHeight="1">
      <c r="A898" s="35"/>
      <c r="B898" s="35"/>
      <c r="C898" s="35"/>
      <c r="D898" s="35"/>
      <c r="E898" s="35"/>
      <c r="F898" s="41"/>
      <c r="G898" s="35"/>
    </row>
    <row r="899" spans="1:7" ht="15.75" customHeight="1">
      <c r="A899" s="35"/>
      <c r="B899" s="35"/>
      <c r="C899" s="35"/>
      <c r="D899" s="35"/>
      <c r="E899" s="35"/>
      <c r="F899" s="41"/>
      <c r="G899" s="35"/>
    </row>
    <row r="900" spans="1:7" ht="15.75" customHeight="1">
      <c r="A900" s="35"/>
      <c r="B900" s="35"/>
      <c r="C900" s="35"/>
      <c r="D900" s="35"/>
      <c r="E900" s="35"/>
      <c r="F900" s="41"/>
      <c r="G900" s="35"/>
    </row>
    <row r="901" spans="1:7" ht="15.75" customHeight="1">
      <c r="A901" s="35"/>
      <c r="B901" s="35"/>
      <c r="C901" s="35"/>
      <c r="D901" s="35"/>
      <c r="E901" s="35"/>
      <c r="F901" s="41"/>
      <c r="G901" s="35"/>
    </row>
    <row r="902" spans="1:7" ht="15.75" customHeight="1">
      <c r="A902" s="35"/>
      <c r="B902" s="35"/>
      <c r="C902" s="35"/>
      <c r="D902" s="35"/>
      <c r="E902" s="35"/>
      <c r="F902" s="41"/>
      <c r="G902" s="35"/>
    </row>
    <row r="903" spans="1:7" ht="15.75" customHeight="1">
      <c r="A903" s="35"/>
      <c r="B903" s="35"/>
      <c r="C903" s="35"/>
      <c r="D903" s="35"/>
      <c r="E903" s="35"/>
      <c r="F903" s="41"/>
      <c r="G903" s="35"/>
    </row>
    <row r="904" spans="1:7" ht="15.75" customHeight="1">
      <c r="A904" s="35"/>
      <c r="B904" s="35"/>
      <c r="C904" s="35"/>
      <c r="D904" s="35"/>
      <c r="E904" s="35"/>
      <c r="F904" s="41"/>
      <c r="G904" s="35"/>
    </row>
    <row r="905" spans="1:7" ht="15.75" customHeight="1">
      <c r="A905" s="35"/>
      <c r="B905" s="35"/>
      <c r="C905" s="35"/>
      <c r="D905" s="35"/>
      <c r="E905" s="35"/>
      <c r="F905" s="41"/>
      <c r="G905" s="35"/>
    </row>
    <row r="906" spans="1:7" ht="15.75" customHeight="1">
      <c r="A906" s="35"/>
      <c r="B906" s="35"/>
      <c r="C906" s="35"/>
      <c r="D906" s="35"/>
      <c r="E906" s="35"/>
      <c r="F906" s="41"/>
      <c r="G906" s="35"/>
    </row>
    <row r="907" spans="1:7" ht="15.75" customHeight="1">
      <c r="A907" s="35"/>
      <c r="B907" s="35"/>
      <c r="C907" s="35"/>
      <c r="D907" s="35"/>
      <c r="E907" s="35"/>
      <c r="F907" s="41"/>
      <c r="G907" s="35"/>
    </row>
    <row r="908" spans="1:7" ht="15.75" customHeight="1">
      <c r="A908" s="35"/>
      <c r="B908" s="35"/>
      <c r="C908" s="35"/>
      <c r="D908" s="35"/>
      <c r="E908" s="35"/>
      <c r="F908" s="41"/>
      <c r="G908" s="35"/>
    </row>
    <row r="909" spans="1:7" ht="15.75" customHeight="1">
      <c r="A909" s="35"/>
      <c r="B909" s="35"/>
      <c r="C909" s="35"/>
      <c r="D909" s="35"/>
      <c r="E909" s="35"/>
      <c r="F909" s="41"/>
      <c r="G909" s="35"/>
    </row>
    <row r="910" spans="1:7" ht="15.75" customHeight="1">
      <c r="A910" s="35"/>
      <c r="B910" s="35"/>
      <c r="C910" s="35"/>
      <c r="D910" s="35"/>
      <c r="E910" s="35"/>
      <c r="F910" s="41"/>
      <c r="G910" s="35"/>
    </row>
    <row r="911" spans="1:7" ht="15.75" customHeight="1">
      <c r="A911" s="35"/>
      <c r="B911" s="35"/>
      <c r="C911" s="35"/>
      <c r="D911" s="35"/>
      <c r="E911" s="35"/>
      <c r="F911" s="41"/>
      <c r="G911" s="35"/>
    </row>
    <row r="912" spans="1:7" ht="15.75" customHeight="1">
      <c r="A912" s="35"/>
      <c r="B912" s="35"/>
      <c r="C912" s="35"/>
      <c r="D912" s="35"/>
      <c r="E912" s="35"/>
      <c r="F912" s="41"/>
      <c r="G912" s="35"/>
    </row>
    <row r="913" spans="1:7" ht="15.75" customHeight="1">
      <c r="A913" s="35"/>
      <c r="B913" s="35"/>
      <c r="C913" s="35"/>
      <c r="D913" s="35"/>
      <c r="E913" s="35"/>
      <c r="F913" s="41"/>
      <c r="G913" s="35"/>
    </row>
    <row r="914" spans="1:7" ht="15.75" customHeight="1">
      <c r="A914" s="35"/>
      <c r="B914" s="35"/>
      <c r="C914" s="35"/>
      <c r="D914" s="35"/>
      <c r="E914" s="35"/>
      <c r="F914" s="41"/>
      <c r="G914" s="35"/>
    </row>
    <row r="915" spans="1:7" ht="15.75" customHeight="1">
      <c r="A915" s="35"/>
      <c r="B915" s="35"/>
      <c r="C915" s="35"/>
      <c r="D915" s="35"/>
      <c r="E915" s="35"/>
      <c r="F915" s="41"/>
      <c r="G915" s="35"/>
    </row>
    <row r="916" spans="1:7" ht="15.75" customHeight="1">
      <c r="A916" s="35"/>
      <c r="B916" s="35"/>
      <c r="C916" s="35"/>
      <c r="D916" s="35"/>
      <c r="E916" s="35"/>
      <c r="F916" s="41"/>
      <c r="G916" s="35"/>
    </row>
    <row r="917" spans="1:7" ht="15.75" customHeight="1">
      <c r="A917" s="35"/>
      <c r="B917" s="35"/>
      <c r="C917" s="35"/>
      <c r="D917" s="35"/>
      <c r="E917" s="35"/>
      <c r="F917" s="41"/>
      <c r="G917" s="35"/>
    </row>
    <row r="918" spans="1:7" ht="15.75" customHeight="1">
      <c r="A918" s="35"/>
      <c r="B918" s="35"/>
      <c r="C918" s="35"/>
      <c r="D918" s="35"/>
      <c r="E918" s="35"/>
      <c r="F918" s="41"/>
      <c r="G918" s="35"/>
    </row>
    <row r="919" spans="1:7" ht="15.75" customHeight="1">
      <c r="A919" s="35"/>
      <c r="B919" s="35"/>
      <c r="C919" s="35"/>
      <c r="D919" s="35"/>
      <c r="E919" s="35"/>
      <c r="F919" s="41"/>
      <c r="G919" s="35"/>
    </row>
    <row r="920" spans="1:7" ht="15.75" customHeight="1">
      <c r="A920" s="35"/>
      <c r="B920" s="35"/>
      <c r="C920" s="35"/>
      <c r="D920" s="35"/>
      <c r="E920" s="35"/>
      <c r="F920" s="41"/>
      <c r="G920" s="35"/>
    </row>
    <row r="921" spans="1:7" ht="15.75" customHeight="1">
      <c r="A921" s="35"/>
      <c r="B921" s="35"/>
      <c r="C921" s="35"/>
      <c r="D921" s="35"/>
      <c r="E921" s="35"/>
      <c r="F921" s="41"/>
      <c r="G921" s="35"/>
    </row>
    <row r="922" spans="1:7" ht="15.75" customHeight="1">
      <c r="A922" s="35"/>
      <c r="B922" s="35"/>
      <c r="C922" s="35"/>
      <c r="D922" s="35"/>
      <c r="E922" s="35"/>
      <c r="F922" s="41"/>
      <c r="G922" s="35"/>
    </row>
    <row r="923" spans="1:7" ht="15.75" customHeight="1">
      <c r="A923" s="35"/>
      <c r="B923" s="35"/>
      <c r="C923" s="35"/>
      <c r="D923" s="35"/>
      <c r="E923" s="35"/>
      <c r="F923" s="41"/>
      <c r="G923" s="35"/>
    </row>
    <row r="924" spans="1:7" ht="15.75" customHeight="1">
      <c r="A924" s="35"/>
      <c r="B924" s="35"/>
      <c r="C924" s="35"/>
      <c r="D924" s="35"/>
      <c r="E924" s="35"/>
      <c r="F924" s="41"/>
      <c r="G924" s="35"/>
    </row>
    <row r="925" spans="1:7" ht="15.75" customHeight="1">
      <c r="A925" s="35"/>
      <c r="B925" s="35"/>
      <c r="C925" s="35"/>
      <c r="D925" s="35"/>
      <c r="E925" s="35"/>
      <c r="F925" s="41"/>
      <c r="G925" s="35"/>
    </row>
    <row r="926" spans="1:7" ht="15.75" customHeight="1">
      <c r="A926" s="35"/>
      <c r="B926" s="35"/>
      <c r="C926" s="35"/>
      <c r="D926" s="35"/>
      <c r="E926" s="35"/>
      <c r="F926" s="41"/>
      <c r="G926" s="35"/>
    </row>
    <row r="927" spans="1:7" ht="15.75" customHeight="1">
      <c r="A927" s="35"/>
      <c r="B927" s="35"/>
      <c r="C927" s="35"/>
      <c r="D927" s="35"/>
      <c r="E927" s="35"/>
      <c r="F927" s="41"/>
      <c r="G927" s="35"/>
    </row>
    <row r="928" spans="1:7" ht="15.75" customHeight="1">
      <c r="A928" s="35"/>
      <c r="B928" s="35"/>
      <c r="C928" s="35"/>
      <c r="D928" s="35"/>
      <c r="E928" s="35"/>
      <c r="F928" s="41"/>
      <c r="G928" s="35"/>
    </row>
    <row r="929" spans="1:7" ht="15.75" customHeight="1">
      <c r="A929" s="35"/>
      <c r="B929" s="35"/>
      <c r="C929" s="35"/>
      <c r="D929" s="35"/>
      <c r="E929" s="35"/>
      <c r="F929" s="41"/>
      <c r="G929" s="35"/>
    </row>
    <row r="930" spans="1:7" ht="15.75" customHeight="1">
      <c r="A930" s="35"/>
      <c r="B930" s="35"/>
      <c r="C930" s="35"/>
      <c r="D930" s="35"/>
      <c r="E930" s="35"/>
      <c r="F930" s="41"/>
      <c r="G930" s="35"/>
    </row>
    <row r="931" spans="1:7" ht="15.75" customHeight="1">
      <c r="A931" s="35"/>
      <c r="B931" s="35"/>
      <c r="C931" s="35"/>
      <c r="D931" s="35"/>
      <c r="E931" s="35"/>
      <c r="F931" s="41"/>
      <c r="G931" s="35"/>
    </row>
    <row r="932" spans="1:7" ht="15.75" customHeight="1">
      <c r="A932" s="35"/>
      <c r="B932" s="35"/>
      <c r="C932" s="35"/>
      <c r="D932" s="35"/>
      <c r="E932" s="35"/>
      <c r="F932" s="41"/>
      <c r="G932" s="35"/>
    </row>
    <row r="933" spans="1:7" ht="15.75" customHeight="1">
      <c r="A933" s="35"/>
      <c r="B933" s="35"/>
      <c r="C933" s="35"/>
      <c r="D933" s="35"/>
      <c r="E933" s="35"/>
      <c r="F933" s="41"/>
      <c r="G933" s="35"/>
    </row>
    <row r="934" spans="1:7" ht="15.75" customHeight="1">
      <c r="A934" s="35"/>
      <c r="B934" s="35"/>
      <c r="C934" s="35"/>
      <c r="D934" s="35"/>
      <c r="E934" s="35"/>
      <c r="F934" s="41"/>
      <c r="G934" s="35"/>
    </row>
    <row r="935" spans="1:7" ht="15.75" customHeight="1">
      <c r="A935" s="35"/>
      <c r="B935" s="35"/>
      <c r="C935" s="35"/>
      <c r="D935" s="35"/>
      <c r="E935" s="35"/>
      <c r="F935" s="41"/>
      <c r="G935" s="35"/>
    </row>
    <row r="936" spans="1:7" ht="15.75" customHeight="1">
      <c r="A936" s="35"/>
      <c r="B936" s="35"/>
      <c r="C936" s="35"/>
      <c r="D936" s="35"/>
      <c r="E936" s="35"/>
      <c r="F936" s="41"/>
      <c r="G936" s="35"/>
    </row>
    <row r="937" spans="1:7" ht="15.75" customHeight="1">
      <c r="A937" s="35"/>
      <c r="B937" s="35"/>
      <c r="C937" s="35"/>
      <c r="D937" s="35"/>
      <c r="E937" s="35"/>
      <c r="F937" s="41"/>
      <c r="G937" s="35"/>
    </row>
    <row r="938" spans="1:7" ht="15.75" customHeight="1">
      <c r="A938" s="35"/>
      <c r="B938" s="35"/>
      <c r="C938" s="35"/>
      <c r="D938" s="35"/>
      <c r="E938" s="35"/>
      <c r="F938" s="41"/>
      <c r="G938" s="35"/>
    </row>
    <row r="939" spans="1:7" ht="15.75" customHeight="1">
      <c r="A939" s="35"/>
      <c r="B939" s="35"/>
      <c r="C939" s="35"/>
      <c r="D939" s="35"/>
      <c r="E939" s="35"/>
      <c r="F939" s="41"/>
      <c r="G939" s="35"/>
    </row>
    <row r="940" spans="1:7" ht="15.75" customHeight="1">
      <c r="A940" s="35"/>
      <c r="B940" s="35"/>
      <c r="C940" s="35"/>
      <c r="D940" s="35"/>
      <c r="E940" s="35"/>
      <c r="F940" s="41"/>
      <c r="G940" s="35"/>
    </row>
    <row r="941" spans="1:7" ht="15.75" customHeight="1">
      <c r="A941" s="35"/>
      <c r="B941" s="35"/>
      <c r="C941" s="35"/>
      <c r="D941" s="35"/>
      <c r="E941" s="35"/>
      <c r="F941" s="41"/>
      <c r="G941" s="35"/>
    </row>
    <row r="942" spans="1:7" ht="15.75" customHeight="1">
      <c r="A942" s="35"/>
      <c r="B942" s="35"/>
      <c r="C942" s="35"/>
      <c r="D942" s="35"/>
      <c r="E942" s="35"/>
      <c r="F942" s="41"/>
      <c r="G942" s="35"/>
    </row>
    <row r="943" spans="1:7" ht="15.75" customHeight="1">
      <c r="A943" s="35"/>
      <c r="B943" s="35"/>
      <c r="C943" s="35"/>
      <c r="D943" s="35"/>
      <c r="E943" s="35"/>
      <c r="F943" s="41"/>
      <c r="G943" s="35"/>
    </row>
    <row r="944" spans="1:7" ht="15.75" customHeight="1">
      <c r="A944" s="35"/>
      <c r="B944" s="35"/>
      <c r="C944" s="35"/>
      <c r="D944" s="35"/>
      <c r="E944" s="35"/>
      <c r="F944" s="41"/>
      <c r="G944" s="35"/>
    </row>
    <row r="945" spans="1:7" ht="15.75" customHeight="1">
      <c r="A945" s="35"/>
      <c r="B945" s="35"/>
      <c r="C945" s="35"/>
      <c r="D945" s="35"/>
      <c r="E945" s="35"/>
      <c r="F945" s="41"/>
      <c r="G945" s="35"/>
    </row>
    <row r="946" spans="1:7" ht="15.75" customHeight="1">
      <c r="A946" s="35"/>
      <c r="B946" s="35"/>
      <c r="C946" s="35"/>
      <c r="D946" s="35"/>
      <c r="E946" s="35"/>
      <c r="F946" s="41"/>
      <c r="G946" s="35"/>
    </row>
    <row r="947" spans="1:7" ht="15.75" customHeight="1">
      <c r="A947" s="35"/>
      <c r="B947" s="35"/>
      <c r="C947" s="35"/>
      <c r="D947" s="35"/>
      <c r="E947" s="35"/>
      <c r="F947" s="41"/>
      <c r="G947" s="35"/>
    </row>
    <row r="948" spans="1:7" ht="15.75" customHeight="1">
      <c r="A948" s="35"/>
      <c r="B948" s="35"/>
      <c r="C948" s="35"/>
      <c r="D948" s="35"/>
      <c r="E948" s="35"/>
      <c r="F948" s="41"/>
      <c r="G948" s="35"/>
    </row>
    <row r="949" spans="1:7" ht="15.75" customHeight="1">
      <c r="A949" s="35"/>
      <c r="B949" s="35"/>
      <c r="C949" s="35"/>
      <c r="D949" s="35"/>
      <c r="E949" s="35"/>
      <c r="F949" s="41"/>
      <c r="G949" s="35"/>
    </row>
    <row r="950" spans="1:7" ht="15.75" customHeight="1">
      <c r="A950" s="35"/>
      <c r="B950" s="35"/>
      <c r="C950" s="35"/>
      <c r="D950" s="35"/>
      <c r="E950" s="35"/>
      <c r="F950" s="41"/>
      <c r="G950" s="35"/>
    </row>
    <row r="951" spans="1:7" ht="15.75" customHeight="1">
      <c r="A951" s="35"/>
      <c r="B951" s="35"/>
      <c r="C951" s="35"/>
      <c r="D951" s="35"/>
      <c r="E951" s="35"/>
      <c r="F951" s="41"/>
      <c r="G951" s="35"/>
    </row>
    <row r="952" spans="1:7" ht="15.75" customHeight="1">
      <c r="A952" s="35"/>
      <c r="B952" s="35"/>
      <c r="C952" s="35"/>
      <c r="D952" s="35"/>
      <c r="E952" s="35"/>
      <c r="F952" s="41"/>
      <c r="G952" s="35"/>
    </row>
    <row r="953" spans="1:7" ht="15.75" customHeight="1">
      <c r="A953" s="35"/>
      <c r="B953" s="35"/>
      <c r="C953" s="35"/>
      <c r="D953" s="35"/>
      <c r="E953" s="35"/>
      <c r="F953" s="41"/>
      <c r="G953" s="35"/>
    </row>
    <row r="954" spans="1:7" ht="15.75" customHeight="1">
      <c r="A954" s="35"/>
      <c r="B954" s="35"/>
      <c r="C954" s="35"/>
      <c r="D954" s="35"/>
      <c r="E954" s="35"/>
      <c r="F954" s="41"/>
      <c r="G954" s="35"/>
    </row>
    <row r="955" spans="1:7" ht="15.75" customHeight="1">
      <c r="A955" s="35"/>
      <c r="B955" s="35"/>
      <c r="C955" s="35"/>
      <c r="D955" s="35"/>
      <c r="E955" s="35"/>
      <c r="F955" s="41"/>
      <c r="G955" s="35"/>
    </row>
    <row r="956" spans="1:7" ht="15.75" customHeight="1">
      <c r="A956" s="35"/>
      <c r="B956" s="35"/>
      <c r="C956" s="35"/>
      <c r="D956" s="35"/>
      <c r="E956" s="35"/>
      <c r="F956" s="41"/>
      <c r="G956" s="35"/>
    </row>
    <row r="957" spans="1:7" ht="15.75" customHeight="1">
      <c r="A957" s="35"/>
      <c r="B957" s="35"/>
      <c r="C957" s="35"/>
      <c r="D957" s="35"/>
      <c r="E957" s="35"/>
      <c r="F957" s="41"/>
      <c r="G957" s="35"/>
    </row>
    <row r="958" spans="1:7" ht="15.75" customHeight="1">
      <c r="A958" s="35"/>
      <c r="B958" s="35"/>
      <c r="C958" s="35"/>
      <c r="D958" s="35"/>
      <c r="E958" s="35"/>
      <c r="F958" s="41"/>
      <c r="G958" s="35"/>
    </row>
    <row r="959" spans="1:7" ht="15.75" customHeight="1">
      <c r="A959" s="35"/>
      <c r="B959" s="35"/>
      <c r="C959" s="35"/>
      <c r="D959" s="35"/>
      <c r="E959" s="35"/>
      <c r="F959" s="41"/>
      <c r="G959" s="35"/>
    </row>
    <row r="960" spans="1:7" ht="15.75" customHeight="1">
      <c r="A960" s="35"/>
      <c r="B960" s="35"/>
      <c r="C960" s="35"/>
      <c r="D960" s="35"/>
      <c r="E960" s="35"/>
      <c r="F960" s="41"/>
      <c r="G960" s="35"/>
    </row>
    <row r="961" spans="1:7" ht="15.75" customHeight="1">
      <c r="A961" s="35"/>
      <c r="B961" s="35"/>
      <c r="C961" s="35"/>
      <c r="D961" s="35"/>
      <c r="E961" s="35"/>
      <c r="F961" s="41"/>
      <c r="G961" s="35"/>
    </row>
    <row r="962" spans="1:7" ht="15.75" customHeight="1">
      <c r="A962" s="35"/>
      <c r="B962" s="35"/>
      <c r="C962" s="35"/>
      <c r="D962" s="35"/>
      <c r="E962" s="35"/>
      <c r="F962" s="41"/>
      <c r="G962" s="35"/>
    </row>
    <row r="963" spans="1:7" ht="15.75" customHeight="1">
      <c r="A963" s="35"/>
      <c r="B963" s="35"/>
      <c r="C963" s="35"/>
      <c r="D963" s="35"/>
      <c r="E963" s="35"/>
      <c r="F963" s="41"/>
      <c r="G963" s="35"/>
    </row>
    <row r="964" spans="1:7" ht="15.75" customHeight="1">
      <c r="A964" s="35"/>
      <c r="B964" s="35"/>
      <c r="C964" s="35"/>
      <c r="D964" s="35"/>
      <c r="E964" s="35"/>
      <c r="F964" s="41"/>
      <c r="G964" s="35"/>
    </row>
    <row r="965" spans="1:7" ht="15.75" customHeight="1">
      <c r="A965" s="35"/>
      <c r="B965" s="35"/>
      <c r="C965" s="35"/>
      <c r="D965" s="35"/>
      <c r="E965" s="35"/>
      <c r="F965" s="41"/>
      <c r="G965" s="35"/>
    </row>
    <row r="966" spans="1:7" ht="15.75" customHeight="1">
      <c r="A966" s="35"/>
      <c r="B966" s="35"/>
      <c r="C966" s="35"/>
      <c r="D966" s="35"/>
      <c r="E966" s="35"/>
      <c r="F966" s="41"/>
      <c r="G966" s="35"/>
    </row>
    <row r="967" spans="1:7" ht="15.75" customHeight="1">
      <c r="A967" s="35"/>
      <c r="B967" s="35"/>
      <c r="C967" s="35"/>
      <c r="D967" s="35"/>
      <c r="E967" s="35"/>
      <c r="F967" s="41"/>
      <c r="G967" s="35"/>
    </row>
    <row r="968" spans="1:7" ht="15.75" customHeight="1">
      <c r="A968" s="35"/>
      <c r="B968" s="35"/>
      <c r="C968" s="35"/>
      <c r="D968" s="35"/>
      <c r="E968" s="35"/>
      <c r="F968" s="41"/>
      <c r="G968" s="35"/>
    </row>
    <row r="969" spans="1:7" ht="15.75" customHeight="1">
      <c r="A969" s="35"/>
      <c r="B969" s="35"/>
      <c r="C969" s="35"/>
      <c r="D969" s="35"/>
      <c r="E969" s="35"/>
      <c r="F969" s="41"/>
      <c r="G969" s="35"/>
    </row>
    <row r="970" spans="1:7" ht="15.75" customHeight="1">
      <c r="A970" s="35"/>
      <c r="B970" s="35"/>
      <c r="C970" s="35"/>
      <c r="D970" s="35"/>
      <c r="E970" s="35"/>
      <c r="F970" s="41"/>
      <c r="G970" s="35"/>
    </row>
    <row r="971" spans="1:7" ht="15.75" customHeight="1">
      <c r="A971" s="35"/>
      <c r="B971" s="35"/>
      <c r="C971" s="35"/>
      <c r="D971" s="35"/>
      <c r="E971" s="35"/>
      <c r="F971" s="41"/>
      <c r="G971" s="35"/>
    </row>
    <row r="972" spans="1:7" ht="15.75" customHeight="1">
      <c r="A972" s="35"/>
      <c r="B972" s="35"/>
      <c r="C972" s="35"/>
      <c r="D972" s="35"/>
      <c r="E972" s="35"/>
      <c r="F972" s="41"/>
      <c r="G972" s="35"/>
    </row>
    <row r="973" spans="1:7" ht="15.75" customHeight="1">
      <c r="A973" s="35"/>
      <c r="B973" s="35"/>
      <c r="C973" s="35"/>
      <c r="D973" s="35"/>
      <c r="E973" s="35"/>
      <c r="F973" s="41"/>
      <c r="G973" s="35"/>
    </row>
    <row r="974" spans="1:7" ht="15.75" customHeight="1">
      <c r="A974" s="35"/>
      <c r="B974" s="35"/>
      <c r="C974" s="35"/>
      <c r="D974" s="35"/>
      <c r="E974" s="35"/>
      <c r="F974" s="41"/>
      <c r="G974" s="35"/>
    </row>
    <row r="975" spans="1:7" ht="15.75" customHeight="1">
      <c r="A975" s="35"/>
      <c r="B975" s="35"/>
      <c r="C975" s="35"/>
      <c r="D975" s="35"/>
      <c r="E975" s="35"/>
      <c r="F975" s="41"/>
      <c r="G975" s="35"/>
    </row>
    <row r="976" spans="1:7" ht="15.75" customHeight="1">
      <c r="A976" s="35"/>
      <c r="B976" s="35"/>
      <c r="C976" s="35"/>
      <c r="D976" s="35"/>
      <c r="E976" s="35"/>
      <c r="F976" s="41"/>
      <c r="G976" s="35"/>
    </row>
    <row r="977" spans="1:7" ht="15.75" customHeight="1">
      <c r="A977" s="35"/>
      <c r="B977" s="35"/>
      <c r="C977" s="35"/>
      <c r="D977" s="35"/>
      <c r="E977" s="35"/>
      <c r="F977" s="41"/>
      <c r="G977" s="35"/>
    </row>
    <row r="978" spans="1:7" ht="15.75" customHeight="1">
      <c r="A978" s="35"/>
      <c r="B978" s="35"/>
      <c r="C978" s="35"/>
      <c r="D978" s="35"/>
      <c r="E978" s="35"/>
      <c r="F978" s="41"/>
      <c r="G978" s="35"/>
    </row>
    <row r="979" spans="1:7" ht="15.75" customHeight="1">
      <c r="A979" s="35"/>
      <c r="B979" s="35"/>
      <c r="C979" s="35"/>
      <c r="D979" s="35"/>
      <c r="E979" s="35"/>
      <c r="F979" s="41"/>
      <c r="G979" s="35"/>
    </row>
    <row r="980" spans="1:7" ht="15.75" customHeight="1">
      <c r="A980" s="35"/>
      <c r="B980" s="35"/>
      <c r="C980" s="35"/>
      <c r="D980" s="35"/>
      <c r="E980" s="35"/>
      <c r="F980" s="41"/>
      <c r="G980" s="35"/>
    </row>
    <row r="981" spans="1:7" ht="15.75" customHeight="1">
      <c r="A981" s="35"/>
      <c r="B981" s="35"/>
      <c r="C981" s="35"/>
      <c r="D981" s="35"/>
      <c r="E981" s="35"/>
      <c r="F981" s="41"/>
      <c r="G981" s="35"/>
    </row>
    <row r="982" spans="1:7" ht="15.75" customHeight="1">
      <c r="A982" s="35"/>
      <c r="B982" s="35"/>
      <c r="C982" s="35"/>
      <c r="D982" s="35"/>
      <c r="E982" s="35"/>
      <c r="F982" s="41"/>
      <c r="G982" s="35"/>
    </row>
    <row r="983" spans="1:7" ht="15.75" customHeight="1">
      <c r="A983" s="35"/>
      <c r="B983" s="35"/>
      <c r="C983" s="35"/>
      <c r="D983" s="35"/>
      <c r="E983" s="35"/>
      <c r="F983" s="41"/>
      <c r="G983" s="35"/>
    </row>
    <row r="984" spans="1:7" ht="15.75" customHeight="1">
      <c r="A984" s="35"/>
      <c r="B984" s="35"/>
      <c r="C984" s="35"/>
      <c r="D984" s="35"/>
      <c r="E984" s="35"/>
      <c r="F984" s="41"/>
      <c r="G984" s="35"/>
    </row>
    <row r="985" spans="1:7" ht="15.75" customHeight="1">
      <c r="A985" s="35"/>
      <c r="B985" s="35"/>
      <c r="C985" s="35"/>
      <c r="D985" s="35"/>
      <c r="E985" s="35"/>
      <c r="F985" s="41"/>
      <c r="G985" s="35"/>
    </row>
    <row r="986" spans="1:7" ht="15.75" customHeight="1">
      <c r="A986" s="35"/>
      <c r="B986" s="35"/>
      <c r="C986" s="35"/>
      <c r="D986" s="35"/>
      <c r="E986" s="35"/>
      <c r="F986" s="41"/>
      <c r="G986" s="35"/>
    </row>
    <row r="987" spans="1:7" ht="15.75" customHeight="1">
      <c r="A987" s="35"/>
      <c r="B987" s="35"/>
      <c r="C987" s="35"/>
      <c r="D987" s="35"/>
      <c r="E987" s="35"/>
      <c r="F987" s="41"/>
      <c r="G987" s="35"/>
    </row>
    <row r="988" spans="1:7" ht="15.75" customHeight="1">
      <c r="A988" s="35"/>
      <c r="B988" s="35"/>
      <c r="C988" s="35"/>
      <c r="D988" s="35"/>
      <c r="E988" s="35"/>
      <c r="F988" s="41"/>
      <c r="G988" s="35"/>
    </row>
    <row r="989" spans="1:7" ht="15.75" customHeight="1">
      <c r="A989" s="35"/>
      <c r="B989" s="35"/>
      <c r="C989" s="35"/>
      <c r="D989" s="35"/>
      <c r="E989" s="35"/>
      <c r="F989" s="41"/>
      <c r="G989" s="35"/>
    </row>
    <row r="990" spans="1:7" ht="15.75" customHeight="1">
      <c r="A990" s="35"/>
      <c r="B990" s="35"/>
      <c r="C990" s="35"/>
      <c r="D990" s="35"/>
      <c r="E990" s="35"/>
      <c r="F990" s="41"/>
      <c r="G990" s="35"/>
    </row>
    <row r="991" spans="1:7" ht="15.75" customHeight="1">
      <c r="A991" s="35"/>
      <c r="B991" s="35"/>
      <c r="C991" s="35"/>
      <c r="D991" s="35"/>
      <c r="E991" s="35"/>
      <c r="F991" s="41"/>
      <c r="G991" s="35"/>
    </row>
    <row r="992" spans="1:7" ht="15.75" customHeight="1">
      <c r="A992" s="35"/>
      <c r="B992" s="35"/>
      <c r="C992" s="35"/>
      <c r="D992" s="35"/>
      <c r="E992" s="35"/>
      <c r="F992" s="41"/>
      <c r="G992" s="35"/>
    </row>
    <row r="993" spans="1:7" ht="15.75" customHeight="1">
      <c r="A993" s="35"/>
      <c r="B993" s="35"/>
      <c r="C993" s="35"/>
      <c r="D993" s="35"/>
      <c r="E993" s="35"/>
      <c r="F993" s="41"/>
      <c r="G993" s="35"/>
    </row>
    <row r="994" spans="1:7" ht="15.75" customHeight="1">
      <c r="A994" s="35"/>
      <c r="B994" s="35"/>
      <c r="C994" s="35"/>
      <c r="D994" s="35"/>
      <c r="E994" s="35"/>
      <c r="F994" s="41"/>
      <c r="G994" s="35"/>
    </row>
    <row r="995" spans="1:7" ht="15.75" customHeight="1">
      <c r="A995" s="35"/>
      <c r="B995" s="35"/>
      <c r="C995" s="35"/>
      <c r="D995" s="35"/>
      <c r="E995" s="35"/>
      <c r="F995" s="41"/>
      <c r="G995" s="35"/>
    </row>
    <row r="996" spans="1:7" ht="15.75" customHeight="1">
      <c r="A996" s="35"/>
      <c r="B996" s="35"/>
      <c r="C996" s="35"/>
      <c r="D996" s="35"/>
      <c r="E996" s="35"/>
      <c r="F996" s="41"/>
      <c r="G996" s="35"/>
    </row>
    <row r="997" spans="1:7" ht="15.75" customHeight="1">
      <c r="A997" s="35"/>
      <c r="B997" s="35"/>
      <c r="C997" s="35"/>
      <c r="D997" s="35"/>
      <c r="E997" s="35"/>
      <c r="F997" s="41"/>
      <c r="G997" s="35"/>
    </row>
    <row r="998" spans="1:7" ht="15.75" customHeight="1">
      <c r="A998" s="35"/>
      <c r="B998" s="35"/>
      <c r="C998" s="35"/>
      <c r="D998" s="35"/>
      <c r="E998" s="35"/>
      <c r="F998" s="41"/>
      <c r="G998" s="35"/>
    </row>
    <row r="999" spans="1:7" ht="15.75" customHeight="1">
      <c r="A999" s="35"/>
      <c r="B999" s="35"/>
      <c r="C999" s="35"/>
      <c r="D999" s="35"/>
      <c r="E999" s="35"/>
      <c r="F999" s="41"/>
      <c r="G999" s="35"/>
    </row>
    <row r="1000" spans="1:7" ht="15.75" customHeight="1">
      <c r="A1000" s="35"/>
      <c r="B1000" s="35"/>
      <c r="C1000" s="35"/>
      <c r="D1000" s="35"/>
      <c r="E1000" s="35"/>
      <c r="F1000" s="41"/>
      <c r="G1000" s="35"/>
    </row>
  </sheetData>
  <autoFilter ref="A3:C81"/>
  <mergeCells count="2">
    <mergeCell ref="A1:B1"/>
    <mergeCell ref="E1:F1"/>
  </mergeCells>
  <conditionalFormatting sqref="A4:B4 H6:XFD7 H22:XFD22 B22 H29:XFD29 H18:XFD18 H79:XFD79 H14:XFD14 H40:XFD41 H31:XFD32 H35:XFD35 H46 H48:XFD48 H43:XFD43 H81:XFD81 A81:A82 J46:XFD46 G6 B7:B10 B36:B39 B17:B19 B13:B14 B25:B30 B47 B42 B33 B80 D80:D81 D32:D33 D47 D36:D40 G36:XFD39 G30:XFD30 G47:XFD47 G42:XFD42 G33:XFD33 G12:XFD13 G17:XFD17 G24:XFD28 G8:XFD10 G19:XFD20 D13:D14 D17 D25:D30 D6:D10 D19 G80 G44:XFD45 D42:D43 B44:D45 B53:B73 D53:D73 G49:XFD73 C49:C73">
    <cfRule type="expression" dxfId="651" priority="2">
      <formula>NOT(ISBLANK($A4))</formula>
    </cfRule>
  </conditionalFormatting>
  <conditionalFormatting sqref="H4:XFD4">
    <cfRule type="expression" dxfId="650" priority="3">
      <formula>NOT(ISBLANK($A4))</formula>
    </cfRule>
  </conditionalFormatting>
  <conditionalFormatting sqref="G7">
    <cfRule type="expression" dxfId="649" priority="4">
      <formula>NOT(ISBLANK($A7))</formula>
    </cfRule>
  </conditionalFormatting>
  <conditionalFormatting sqref="G81 B31 B40 B81">
    <cfRule type="expression" dxfId="648" priority="5">
      <formula>NOT(ISBLANK($A32))</formula>
    </cfRule>
  </conditionalFormatting>
  <conditionalFormatting sqref="G31">
    <cfRule type="expression" dxfId="647" priority="6">
      <formula>NOT(ISBLANK($A31))</formula>
    </cfRule>
  </conditionalFormatting>
  <conditionalFormatting sqref="G48">
    <cfRule type="expression" dxfId="646" priority="7">
      <formula>NOT(ISBLANK($A48))</formula>
    </cfRule>
  </conditionalFormatting>
  <conditionalFormatting sqref="G79">
    <cfRule type="expression" dxfId="645" priority="8">
      <formula>NOT(ISBLANK($A79))</formula>
    </cfRule>
  </conditionalFormatting>
  <conditionalFormatting sqref="G40">
    <cfRule type="expression" dxfId="644" priority="9">
      <formula>NOT(ISBLANK($A40))</formula>
    </cfRule>
  </conditionalFormatting>
  <conditionalFormatting sqref="G14">
    <cfRule type="expression" dxfId="643" priority="10">
      <formula>NOT(ISBLANK($A14))</formula>
    </cfRule>
  </conditionalFormatting>
  <conditionalFormatting sqref="G18">
    <cfRule type="expression" dxfId="642" priority="11">
      <formula>NOT(ISBLANK($A18))</formula>
    </cfRule>
  </conditionalFormatting>
  <conditionalFormatting sqref="G32">
    <cfRule type="expression" dxfId="641" priority="12">
      <formula>NOT(ISBLANK($A32))</formula>
    </cfRule>
  </conditionalFormatting>
  <conditionalFormatting sqref="G35">
    <cfRule type="expression" dxfId="640" priority="13">
      <formula>NOT(ISBLANK($A35))</formula>
    </cfRule>
  </conditionalFormatting>
  <conditionalFormatting sqref="G41">
    <cfRule type="expression" dxfId="639" priority="14">
      <formula>NOT(ISBLANK($A41))</formula>
    </cfRule>
  </conditionalFormatting>
  <conditionalFormatting sqref="G43">
    <cfRule type="expression" dxfId="638" priority="15">
      <formula>NOT(ISBLANK($A43))</formula>
    </cfRule>
  </conditionalFormatting>
  <conditionalFormatting sqref="G46">
    <cfRule type="expression" dxfId="637" priority="16">
      <formula>NOT(ISBLANK($A46))</formula>
    </cfRule>
  </conditionalFormatting>
  <conditionalFormatting sqref="G22">
    <cfRule type="expression" dxfId="636" priority="17">
      <formula>NOT(ISBLANK($A22))</formula>
    </cfRule>
  </conditionalFormatting>
  <conditionalFormatting sqref="G29">
    <cfRule type="expression" dxfId="635" priority="18">
      <formula>NOT(ISBLANK($A29))</formula>
    </cfRule>
  </conditionalFormatting>
  <conditionalFormatting sqref="D82 D4">
    <cfRule type="expression" dxfId="634" priority="20">
      <formula>NOT(ISBLANK($A4))</formula>
    </cfRule>
  </conditionalFormatting>
  <conditionalFormatting sqref="B6 B32">
    <cfRule type="expression" dxfId="633" priority="21">
      <formula>NOT(ISBLANK($A6))</formula>
    </cfRule>
  </conditionalFormatting>
  <conditionalFormatting sqref="B5 H5:XFD5 D5">
    <cfRule type="expression" dxfId="632" priority="22">
      <formula>NOT(ISBLANK($A5))</formula>
    </cfRule>
  </conditionalFormatting>
  <conditionalFormatting sqref="G5">
    <cfRule type="expression" dxfId="631" priority="23">
      <formula>NOT(ISBLANK($A5))</formula>
    </cfRule>
  </conditionalFormatting>
  <conditionalFormatting sqref="B46 B41">
    <cfRule type="expression" dxfId="630" priority="24">
      <formula>NOT(ISBLANK($A43))</formula>
    </cfRule>
  </conditionalFormatting>
  <conditionalFormatting sqref="H80:XFD80 A80">
    <cfRule type="expression" dxfId="629" priority="25">
      <formula>NOT(ISBLANK($A80))</formula>
    </cfRule>
  </conditionalFormatting>
  <conditionalFormatting sqref="B35">
    <cfRule type="expression" dxfId="628" priority="26">
      <formula>NOT(ISBLANK($A40))</formula>
    </cfRule>
  </conditionalFormatting>
  <conditionalFormatting sqref="D79">
    <cfRule type="expression" dxfId="627" priority="27">
      <formula>NOT(ISBLANK($A79))</formula>
    </cfRule>
  </conditionalFormatting>
  <conditionalFormatting sqref="B79">
    <cfRule type="expression" dxfId="626" priority="28">
      <formula>NOT(ISBLANK($A80))</formula>
    </cfRule>
    <cfRule type="expression" dxfId="625" priority="19">
      <formula>NOT(ISBLANK($A82))</formula>
    </cfRule>
  </conditionalFormatting>
  <conditionalFormatting sqref="H21:XFD21 B21 D21">
    <cfRule type="expression" dxfId="624" priority="29">
      <formula>NOT(ISBLANK($A21))</formula>
    </cfRule>
  </conditionalFormatting>
  <conditionalFormatting sqref="G11">
    <cfRule type="expression" dxfId="623" priority="30">
      <formula>NOT(ISBLANK($A11))</formula>
    </cfRule>
  </conditionalFormatting>
  <conditionalFormatting sqref="G21">
    <cfRule type="expression" dxfId="622" priority="31">
      <formula>NOT(ISBLANK($A21))</formula>
    </cfRule>
  </conditionalFormatting>
  <conditionalFormatting sqref="B23 H23:XFD23 D23">
    <cfRule type="expression" dxfId="621" priority="32">
      <formula>NOT(ISBLANK($A23))</formula>
    </cfRule>
  </conditionalFormatting>
  <conditionalFormatting sqref="G23">
    <cfRule type="expression" dxfId="620" priority="33">
      <formula>NOT(ISBLANK($A23))</formula>
    </cfRule>
  </conditionalFormatting>
  <conditionalFormatting sqref="H16:XFD16 B16">
    <cfRule type="expression" dxfId="619" priority="34">
      <formula>NOT(ISBLANK($A16))</formula>
    </cfRule>
  </conditionalFormatting>
  <conditionalFormatting sqref="B24">
    <cfRule type="expression" dxfId="618" priority="35">
      <formula>NOT(ISBLANK($A24))</formula>
    </cfRule>
  </conditionalFormatting>
  <conditionalFormatting sqref="G16">
    <cfRule type="expression" dxfId="617" priority="36">
      <formula>NOT(ISBLANK($A16))</formula>
    </cfRule>
  </conditionalFormatting>
  <conditionalFormatting sqref="B50">
    <cfRule type="expression" dxfId="616" priority="37">
      <formula>NOT(ISBLANK($A50))</formula>
    </cfRule>
  </conditionalFormatting>
  <conditionalFormatting sqref="H15:XFD15 B15 D15">
    <cfRule type="expression" dxfId="615" priority="38">
      <formula>NOT(ISBLANK($A15))</formula>
    </cfRule>
  </conditionalFormatting>
  <conditionalFormatting sqref="B20">
    <cfRule type="expression" dxfId="614" priority="39">
      <formula>NOT(ISBLANK($A20))</formula>
    </cfRule>
  </conditionalFormatting>
  <conditionalFormatting sqref="G15">
    <cfRule type="expression" dxfId="613" priority="40">
      <formula>NOT(ISBLANK($A15))</formula>
    </cfRule>
  </conditionalFormatting>
  <conditionalFormatting sqref="H11:XFD11 B11 D11">
    <cfRule type="expression" dxfId="612" priority="41">
      <formula>NOT(ISBLANK($A11))</formula>
    </cfRule>
  </conditionalFormatting>
  <conditionalFormatting sqref="B49">
    <cfRule type="expression" dxfId="611" priority="42">
      <formula>NOT(ISBLANK($A49))</formula>
    </cfRule>
  </conditionalFormatting>
  <conditionalFormatting sqref="B12">
    <cfRule type="expression" dxfId="610" priority="43">
      <formula>NOT(ISBLANK($A12))</formula>
    </cfRule>
  </conditionalFormatting>
  <conditionalFormatting sqref="B51:B52">
    <cfRule type="expression" dxfId="609" priority="44">
      <formula>NOT(ISBLANK($A51))</formula>
    </cfRule>
  </conditionalFormatting>
  <conditionalFormatting sqref="B34 H34:XFD34 D34">
    <cfRule type="expression" dxfId="608" priority="45">
      <formula>NOT(ISBLANK($A34))</formula>
    </cfRule>
  </conditionalFormatting>
  <conditionalFormatting sqref="G34">
    <cfRule type="expression" dxfId="607" priority="46">
      <formula>NOT(ISBLANK($A34))</formula>
    </cfRule>
  </conditionalFormatting>
  <conditionalFormatting sqref="B48">
    <cfRule type="expression" dxfId="606" priority="47">
      <formula>NOT(ISBLANK($A79))</formula>
    </cfRule>
  </conditionalFormatting>
  <conditionalFormatting sqref="B43">
    <cfRule type="expression" dxfId="605" priority="48">
      <formula>NOT(ISBLANK($A46))</formula>
    </cfRule>
  </conditionalFormatting>
  <conditionalFormatting sqref="G74:G76 H74:XFD78 B74:B78 D74:D78">
    <cfRule type="expression" dxfId="604" priority="49">
      <formula>NOT(ISBLANK($A74))</formula>
    </cfRule>
  </conditionalFormatting>
  <conditionalFormatting sqref="G78">
    <cfRule type="expression" dxfId="603" priority="50">
      <formula>NOT(ISBLANK($A78))</formula>
    </cfRule>
  </conditionalFormatting>
  <conditionalFormatting sqref="G77">
    <cfRule type="expression" dxfId="602" priority="51">
      <formula>NOT(ISBLANK($A77))</formula>
    </cfRule>
  </conditionalFormatting>
  <conditionalFormatting sqref="D24">
    <cfRule type="expression" dxfId="601" priority="52">
      <formula>NOT(ISBLANK($A48))</formula>
    </cfRule>
  </conditionalFormatting>
  <conditionalFormatting sqref="D12">
    <cfRule type="expression" dxfId="600" priority="53">
      <formula>NOT(ISBLANK($A12))</formula>
    </cfRule>
  </conditionalFormatting>
  <conditionalFormatting sqref="D16">
    <cfRule type="expression" dxfId="599" priority="54">
      <formula>NOT(ISBLANK($A31))</formula>
    </cfRule>
  </conditionalFormatting>
  <conditionalFormatting sqref="D18">
    <cfRule type="expression" dxfId="598" priority="55">
      <formula>NOT(ISBLANK($A35))</formula>
    </cfRule>
  </conditionalFormatting>
  <conditionalFormatting sqref="D20">
    <cfRule type="expression" dxfId="597" priority="56">
      <formula>NOT(ISBLANK($A41))</formula>
    </cfRule>
  </conditionalFormatting>
  <conditionalFormatting sqref="D22">
    <cfRule type="expression" dxfId="596" priority="57">
      <formula>NOT(ISBLANK($A46))</formula>
    </cfRule>
  </conditionalFormatting>
  <conditionalFormatting sqref="D48:D52">
    <cfRule type="expression" dxfId="595" priority="58">
      <formula>NOT(ISBLANK($A48))</formula>
    </cfRule>
  </conditionalFormatting>
  <conditionalFormatting sqref="I46">
    <cfRule type="expression" dxfId="594" priority="59">
      <formula>NOT(ISBLANK(#REF!))</formula>
    </cfRule>
  </conditionalFormatting>
  <conditionalFormatting sqref="C22">
    <cfRule type="expression" dxfId="593" priority="61">
      <formula>NOT(ISBLANK($A22))</formula>
    </cfRule>
  </conditionalFormatting>
  <conditionalFormatting sqref="C5">
    <cfRule type="expression" dxfId="592" priority="62">
      <formula>NOT(ISBLANK($A5))</formula>
    </cfRule>
  </conditionalFormatting>
  <conditionalFormatting sqref="C21">
    <cfRule type="expression" dxfId="591" priority="63">
      <formula>NOT(ISBLANK($A21))</formula>
    </cfRule>
  </conditionalFormatting>
  <conditionalFormatting sqref="C23">
    <cfRule type="expression" dxfId="590" priority="64">
      <formula>NOT(ISBLANK($A23))</formula>
    </cfRule>
  </conditionalFormatting>
  <conditionalFormatting sqref="C16">
    <cfRule type="expression" dxfId="589" priority="65">
      <formula>NOT(ISBLANK($A16))</formula>
    </cfRule>
  </conditionalFormatting>
  <conditionalFormatting sqref="C34">
    <cfRule type="expression" dxfId="588" priority="66">
      <formula>NOT(ISBLANK($A34))</formula>
    </cfRule>
  </conditionalFormatting>
  <conditionalFormatting sqref="C74:C76 C78">
    <cfRule type="expression" dxfId="587" priority="67">
      <formula>NOT(ISBLANK($A74))</formula>
    </cfRule>
  </conditionalFormatting>
  <conditionalFormatting sqref="C77">
    <cfRule type="expression" dxfId="586" priority="68">
      <formula>NOT(ISBLANK($A77))</formula>
    </cfRule>
  </conditionalFormatting>
  <conditionalFormatting sqref="C46">
    <cfRule type="expression" dxfId="585" priority="69">
      <formula>NOT(ISBLANK($A46))</formula>
    </cfRule>
  </conditionalFormatting>
  <conditionalFormatting sqref="D31">
    <cfRule type="expression" dxfId="584" priority="86">
      <formula>NOT(ISBLANK($A31))</formula>
    </cfRule>
  </conditionalFormatting>
  <conditionalFormatting sqref="D35">
    <cfRule type="expression" dxfId="583" priority="88">
      <formula>NOT(ISBLANK($A35))</formula>
    </cfRule>
  </conditionalFormatting>
  <conditionalFormatting sqref="D41">
    <cfRule type="expression" dxfId="582" priority="90">
      <formula>NOT(ISBLANK($A41))</formula>
    </cfRule>
  </conditionalFormatting>
  <conditionalFormatting sqref="C6 C80 C36:C39 C30 C47 C42 C33 C12:C13 C17 C24:C28 C8:C10 C19:C20">
    <cfRule type="expression" dxfId="581" priority="93">
      <formula>NOT(ISBLANK($A6))</formula>
    </cfRule>
  </conditionalFormatting>
  <conditionalFormatting sqref="C7">
    <cfRule type="expression" dxfId="580" priority="94">
      <formula>NOT(ISBLANK($A7))</formula>
    </cfRule>
  </conditionalFormatting>
  <conditionalFormatting sqref="C81">
    <cfRule type="expression" dxfId="579" priority="95">
      <formula>NOT(ISBLANK($A82))</formula>
    </cfRule>
  </conditionalFormatting>
  <conditionalFormatting sqref="C40">
    <cfRule type="expression" dxfId="578" priority="96">
      <formula>NOT(ISBLANK($A40))</formula>
    </cfRule>
  </conditionalFormatting>
  <conditionalFormatting sqref="C4">
    <cfRule type="expression" dxfId="577" priority="97">
      <formula>NOT(ISBLANK($A4))</formula>
    </cfRule>
  </conditionalFormatting>
  <conditionalFormatting sqref="C14">
    <cfRule type="expression" dxfId="576" priority="98">
      <formula>NOT(ISBLANK($A14))</formula>
    </cfRule>
  </conditionalFormatting>
  <conditionalFormatting sqref="C18">
    <cfRule type="expression" dxfId="575" priority="99">
      <formula>NOT(ISBLANK($A18))</formula>
    </cfRule>
  </conditionalFormatting>
  <conditionalFormatting sqref="C35">
    <cfRule type="expression" dxfId="574" priority="100">
      <formula>NOT(ISBLANK($A35))</formula>
    </cfRule>
  </conditionalFormatting>
  <conditionalFormatting sqref="C41">
    <cfRule type="expression" dxfId="573" priority="101">
      <formula>NOT(ISBLANK($A41))</formula>
    </cfRule>
  </conditionalFormatting>
  <conditionalFormatting sqref="C43">
    <cfRule type="expression" dxfId="572" priority="102">
      <formula>NOT(ISBLANK($A43))</formula>
    </cfRule>
  </conditionalFormatting>
  <conditionalFormatting sqref="C48">
    <cfRule type="expression" dxfId="571" priority="103">
      <formula>NOT(ISBLANK($A48))</formula>
    </cfRule>
  </conditionalFormatting>
  <conditionalFormatting sqref="C29 C79">
    <cfRule type="expression" dxfId="570" priority="104">
      <formula>NOT(ISBLANK($A29))</formula>
    </cfRule>
  </conditionalFormatting>
  <conditionalFormatting sqref="C31:C32">
    <cfRule type="expression" dxfId="569" priority="105">
      <formula>NOT(ISBLANK($A40))</formula>
    </cfRule>
  </conditionalFormatting>
  <conditionalFormatting sqref="C79">
    <cfRule type="expression" dxfId="568" priority="106">
      <formula>NOT(ISBLANK($A80))</formula>
    </cfRule>
  </conditionalFormatting>
  <conditionalFormatting sqref="C15">
    <cfRule type="expression" dxfId="567" priority="107">
      <formula>NOT(ISBLANK($A15))</formula>
    </cfRule>
  </conditionalFormatting>
  <conditionalFormatting sqref="C11">
    <cfRule type="expression" dxfId="566" priority="108">
      <formula>NOT(ISBLANK($A11))</formula>
    </cfRule>
  </conditionalFormatting>
  <conditionalFormatting sqref="D46">
    <cfRule type="expression" dxfId="565" priority="109">
      <formula>NOT(ISBLANK($A46))</formula>
    </cfRule>
  </conditionalFormatting>
  <conditionalFormatting sqref="A5:A79">
    <cfRule type="expression" dxfId="564" priority="1">
      <formula>NOT(ISBLANK($A5))</formula>
    </cfRule>
  </conditionalFormatting>
  <hyperlinks>
    <hyperlink ref="C4" r:id="rId1" display="http://dictionary.cambridge.org/dictionary/english/you"/>
    <hyperlink ref="D4" r:id="rId2" display="http://dictionary.cambridge.org/dictionary/english-vietnamese/you"/>
    <hyperlink ref="C5" r:id="rId3" display="http://dictionary.cambridge.org/dictionary/english/he"/>
    <hyperlink ref="D5" r:id="rId4" display="http://dictionary.cambridge.org/dictionary/english-vietnamese/he"/>
    <hyperlink ref="C6" r:id="rId5" display="http://dictionary.cambridge.org/dictionary/english/say"/>
    <hyperlink ref="D6" r:id="rId6" display="http://dictionary.cambridge.org/dictionary/english-vietnamese/say"/>
    <hyperlink ref="C7" r:id="rId7" display="http://dictionary.cambridge.org/dictionary/english/she"/>
    <hyperlink ref="D7" r:id="rId8" display="http://dictionary.cambridge.org/dictionary/english-vietnamese/she"/>
    <hyperlink ref="C8" r:id="rId9" display="http://dictionary.cambridge.org/dictionary/english/as"/>
    <hyperlink ref="D8" r:id="rId10" display="http://dictionary.cambridge.org/dictionary/english-vietnamese/as_1"/>
    <hyperlink ref="C9" r:id="rId11" display="http://dictionary.cambridge.org/dictionary/english/if"/>
    <hyperlink ref="D9" r:id="rId12" display="http://dictionary.cambridge.org/dictionary/english-vietnamese/if"/>
    <hyperlink ref="C10" r:id="rId13" display="http://dictionary.cambridge.org/dictionary/english/time"/>
    <hyperlink ref="D10" r:id="rId14" display="http://dictionary.cambridge.org/dictionary/english-vietnamese/time_1"/>
    <hyperlink ref="C11" r:id="rId15" display="http://dictionary.cambridge.org/dictionary/english/when"/>
    <hyperlink ref="D11" r:id="rId16" display="http://dictionary.cambridge.org/dictionary/english-vietnamese/when_1"/>
    <hyperlink ref="C12" r:id="rId17" display="http://dictionary.cambridge.org/dictionary/english/other"/>
    <hyperlink ref="D12" r:id="rId18" display="http://dictionary.cambridge.org/dictionary/english-vietnamese/other"/>
    <hyperlink ref="C13" r:id="rId19" display="http://dictionary.cambridge.org/dictionary/english/then"/>
    <hyperlink ref="D13" r:id="rId20" display="http://dictionary.cambridge.org/dictionary/english-vietnamese/then"/>
    <hyperlink ref="C14" r:id="rId21" display="http://dictionary.cambridge.org/dictionary/english/our"/>
    <hyperlink ref="D14" r:id="rId22" display="http://dictionary.cambridge.org/dictionary/english-vietnamese/our"/>
    <hyperlink ref="C15" r:id="rId23" display="http://dictionary.cambridge.org/dictionary/english/more"/>
    <hyperlink ref="D15" r:id="rId24" display="http://dictionary.cambridge.org/dictionary/english-vietnamese/more_1"/>
    <hyperlink ref="C16" r:id="rId25" display="http://dictionary.cambridge.org/dictionary/english/these"/>
    <hyperlink ref="D16" r:id="rId26" display="http://dictionary.cambridge.org/dictionary/english-vietnamese/this"/>
    <hyperlink ref="C17" r:id="rId27" display="http://dictionary.cambridge.org/dictionary/english/only"/>
    <hyperlink ref="C18" r:id="rId28" display="http://dictionary.cambridge.org/dictionary/english/call"/>
    <hyperlink ref="D18" r:id="rId29" display="http://dictionary.cambridge.org/dictionary/english-vietnamese/call_1"/>
    <hyperlink ref="C19" r:id="rId30" display="http://dictionary.cambridge.org/dictionary/english/leave"/>
    <hyperlink ref="D19" r:id="rId31" display="http://dictionary.cambridge.org/dictionary/english-vietnamese/leave_1"/>
    <hyperlink ref="C20" r:id="rId32" display="http://dictionary.cambridge.org/dictionary/english/why"/>
    <hyperlink ref="D20" r:id="rId33" display="http://dictionary.cambridge.org/dictionary/english-vietnamese/why"/>
    <hyperlink ref="C21" r:id="rId34" display="http://dictionary.cambridge.org/dictionary/english/great"/>
    <hyperlink ref="D21" r:id="rId35" display="http://dictionary.cambridge.org/dictionary/english-vietnamese/great_1"/>
    <hyperlink ref="C22" r:id="rId36" display="http://dictionary.cambridge.org/dictionary/english/such"/>
    <hyperlink ref="D22" r:id="rId37" display="http://dictionary.cambridge.org/dictionary/english-vietnamese/such"/>
    <hyperlink ref="C23" r:id="rId38" display="http://dictionary.cambridge.org/dictionary/english/again"/>
    <hyperlink ref="D23" r:id="rId39" display="http://dictionary.cambridge.org/dictionary/english-vietnamese/again"/>
    <hyperlink ref="C24" r:id="rId40" display="http://dictionary.cambridge.org/dictionary/english/so"/>
    <hyperlink ref="D24" r:id="rId41" display="http://dictionary.cambridge.org/dictionary/english-vietnamese/so"/>
    <hyperlink ref="C25" r:id="rId42" display="http://dictionary.cambridge.org/dictionary/english/question"/>
    <hyperlink ref="D25" r:id="rId43" display="http://dictionary.cambridge.org/dictionary/english-vietnamese/question_1"/>
    <hyperlink ref="C26" r:id="rId44" display="http://dictionary.cambridge.org/dictionary/english/bring"/>
    <hyperlink ref="D26" r:id="rId45" display="http://dictionary.cambridge.org/dictionary/english-vietnamese/bring"/>
    <hyperlink ref="C27" r:id="rId46" display="http://dictionary.cambridge.org/dictionary/english/all"/>
    <hyperlink ref="D27" r:id="rId47" display="http://dictionary.cambridge.org/dictionary/english-vietnamese/all_1"/>
    <hyperlink ref="C28" r:id="rId48" display="http://dictionary.cambridge.org/dictionary/english/both"/>
    <hyperlink ref="D28" r:id="rId49" display="http://dictionary.cambridge.org/dictionary/english-vietnamese/both"/>
    <hyperlink ref="C29" r:id="rId50" display="http://dictionary.cambridge.org/dictionary/english/later"/>
    <hyperlink ref="D29" r:id="rId51" display="http://dictionary.cambridge.org/dictionary/english-vietnamese/late_1?q=later"/>
    <hyperlink ref="C30" r:id="rId52" display="http://dictionary.cambridge.org/dictionary/english/nothing"/>
    <hyperlink ref="D30" r:id="rId53" display="http://dictionary.cambridge.org/dictionary/english-vietnamese/nothing"/>
    <hyperlink ref="C31" r:id="rId54" display="http://dictionary.cambridge.org/dictionary/english/office"/>
    <hyperlink ref="D31" r:id="rId55" display="http://dictionary.cambridge.org/dictionary/english-vietnamese/office"/>
    <hyperlink ref="C32" r:id="rId56" display="http://dictionary.cambridge.org/dictionary/english/party"/>
    <hyperlink ref="D32" r:id="rId57" display="http://dictionary.cambridge.org/dictionary/english-vietnamese/party"/>
    <hyperlink ref="C33" r:id="rId58" display="http://dictionary.cambridge.org/dictionary/english/later"/>
    <hyperlink ref="D33" r:id="rId59" display="http://dictionary.cambridge.org/dictionary/english-vietnamese/late_1"/>
    <hyperlink ref="C34" r:id="rId60" display="http://dictionary.cambridge.org/dictionary/english/report"/>
    <hyperlink ref="D34" r:id="rId61" display="http://dictionary.cambridge.org/dictionary/english-vietnamese/report_1"/>
    <hyperlink ref="C35" r:id="rId62" display="http://dictionary.cambridge.org/dictionary/english/up"/>
    <hyperlink ref="D35" r:id="rId63" display="http://dictionary.cambridge.org/dictionary/english-vietnamese/up_1"/>
    <hyperlink ref="C36" r:id="rId64" display="http://dictionary.cambridge.org/dictionary/english-vietnamese/choose"/>
    <hyperlink ref="D36" r:id="rId65" display="http://dictionary.cambridge.org/dictionary/english-vietnamese/choose"/>
    <hyperlink ref="C37" r:id="rId66" display="http://dictionary.cambridge.org/dictionary/english/point"/>
    <hyperlink ref="D37" r:id="rId67" display="http://dictionary.cambridge.org/dictionary/english-vietnamese/point_1"/>
    <hyperlink ref="C38" r:id="rId68" display="http://dictionary.cambridge.org/dictionary/english-vietnamese/close_1"/>
    <hyperlink ref="D38" r:id="rId69" display="http://dictionary.cambridge.org/dictionary/english-vietnamese/close_1"/>
    <hyperlink ref="C39" r:id="rId70" display="http://dictionary.cambridge.org/dictionary/english/no"/>
    <hyperlink ref="D39" r:id="rId71" display="http://dictionary.cambridge.org/dictionary/english-vietnamese/no_2"/>
    <hyperlink ref="C40" r:id="rId72" display="http://dictionary.cambridge.org/dictionary/english/note"/>
    <hyperlink ref="D40" r:id="rId73" display="http://dictionary.cambridge.org/dictionary/english-vietnamese/note_1"/>
    <hyperlink ref="C41" r:id="rId74" display="http://dictionary.cambridge.org/dictionary/english/common"/>
    <hyperlink ref="D41" r:id="rId75" display="http://dictionary.cambridge.org/dictionary/english-vietnamese/common"/>
    <hyperlink ref="C42" r:id="rId76" display="http://dictionary.cambridge.org/dictionary/english/professor"/>
    <hyperlink ref="D42" r:id="rId77" display="http://dictionary.cambridge.org/dictionary/english-vietnamese/professor"/>
    <hyperlink ref="C43" r:id="rId78" display="http://dictionary.cambridge.org/dictionary/english/ok?q=okay"/>
    <hyperlink ref="D43" r:id="rId79" display="http://dictionary.cambridge.org/dictionary/english-vietnamese/o-k?q=ok"/>
    <hyperlink ref="C44" r:id="rId80" display="http://dictionary.cambridge.org/dictionary/english/mention"/>
    <hyperlink ref="D44" r:id="rId81" display="http://dictionary.cambridge.org/dictionary/english-vietnamese/mention"/>
    <hyperlink ref="C45" r:id="rId82" display="http://dictionary.cambridge.org/dictionary/english/throughout"/>
    <hyperlink ref="D45" r:id="rId83" display="http://dictionary.cambridge.org/dictionary/english-vietnamese/through_1?q=throughout"/>
    <hyperlink ref="C46" r:id="rId84" display="http://dictionary.cambridge.org/dictionary/english/instead"/>
    <hyperlink ref="D46" r:id="rId85" display="http://dictionary.cambridge.org/dictionary/english-vietnamese/instead"/>
    <hyperlink ref="C47" r:id="rId86" display="http://dictionary.cambridge.org/dictionary/english/whom"/>
    <hyperlink ref="D47" r:id="rId87" display="http://dictionary.cambridge.org/dictionary/english-vietnamese/who_1?q=whom"/>
    <hyperlink ref="C48" r:id="rId88" display="http://dictionary.cambridge.org/dictionary/english/absolutely"/>
    <hyperlink ref="D48" r:id="rId89" display="http://dictionary.cambridge.org/dictionary/english-vietnamese/absolute?q=absolutely"/>
    <hyperlink ref="C49" r:id="rId90" display="http://dictionary.cambridge.org/dictionary/english/replace"/>
    <hyperlink ref="D49" r:id="rId91" display="http://dictionary.cambridge.org/dictionary/english-vietnamese/replace"/>
    <hyperlink ref="C50" r:id="rId92" display="http://dictionary.cambridge.org/dictionary/english/by"/>
    <hyperlink ref="D50" r:id="rId93" display="http://dictionary.cambridge.org/dictionary/english-vietnamese/by_1"/>
    <hyperlink ref="C51" r:id="rId94" display="http://dictionary.cambridge.org/dictionary/english/once"/>
    <hyperlink ref="D51" r:id="rId95" display="http://dictionary.cambridge.org/dictionary/english-vietnamese/one_1"/>
    <hyperlink ref="C52" r:id="rId96" display="http://dictionary.cambridge.org/dictionary/english/observe"/>
    <hyperlink ref="D52" r:id="rId97" display="http://dictionary.cambridge.org/dictionary/english-vietnamese/observe"/>
    <hyperlink ref="C53" r:id="rId98" display="http://dictionary.cambridge.org/dictionary/english/sample"/>
    <hyperlink ref="D53" r:id="rId99" display="http://dictionary.cambridge.org/dictionary/english-vietnamese/sample"/>
    <hyperlink ref="C54" r:id="rId100" display="http://dictionary.cambridge.org/dictionary/english/female"/>
    <hyperlink ref="D54" r:id="rId101" display="http://dictionary.cambridge.org/dictionary/english-vietnamese/female"/>
    <hyperlink ref="C55" r:id="rId102" display="http://dictionary.cambridge.org/dictionary/english/twice"/>
    <hyperlink ref="D55" r:id="rId103" display="http://dictionary.cambridge.org/dictionary/english-vietnamese/twice"/>
    <hyperlink ref="C56" r:id="rId104" display="http://dictionary.cambridge.org/dictionary/english/male"/>
    <hyperlink ref="D56" r:id="rId105" display="http://dictionary.cambridge.org/dictionary/english-vietnamese/male"/>
    <hyperlink ref="C57" r:id="rId106" display="http://dictionary.cambridge.org/dictionary/english/great"/>
    <hyperlink ref="D57" r:id="rId107" display="http://dictionary.cambridge.org/dictionary/english/great?q=greatest"/>
    <hyperlink ref="C58" r:id="rId108" display="http://dictionary.cambridge.org/dictionary/english/alone"/>
    <hyperlink ref="D58" r:id="rId109" display="http://dictionary.cambridge.org/dictionary/english-vietnamese/alone"/>
    <hyperlink ref="C59" r:id="rId110" display="http://dictionary.cambridge.org/dictionary/english/ok?q=okay"/>
    <hyperlink ref="D59" r:id="rId111" display="http://dictionary.cambridge.org/dictionary/english/ok?q=okay"/>
    <hyperlink ref="C60" r:id="rId112" display="http://dictionary.cambridge.org/dictionary/english/being"/>
    <hyperlink ref="D60" r:id="rId113" display="http://dictionary.cambridge.org/dictionary/english-vietnamese/be_2?q=being"/>
    <hyperlink ref="C61" r:id="rId114" display="http://dictionary.cambridge.org/dictionary/english/anywhere"/>
    <hyperlink ref="D61" r:id="rId115" display="http://dictionary.cambridge.org/dictionary/english-vietnamese/any?q=anywhere"/>
    <hyperlink ref="C62" r:id="rId116" display="http://dictionary.cambridge.org/dictionary/english/multiple"/>
    <hyperlink ref="D62" r:id="rId117" display="http://dictionary.cambridge.org/dictionary/english-vietnamese/multiple"/>
    <hyperlink ref="C63" r:id="rId118" display="http://dictionary.cambridge.org/dictionary/english/closely"/>
    <hyperlink ref="D63" r:id="rId119" display="http://dictionary.cambridge.org/dictionary/english-vietnamese/close_1?q=closely"/>
    <hyperlink ref="C64" r:id="rId120" display="http://dictionary.cambridge.org/dictionary/english/observation"/>
    <hyperlink ref="D64" r:id="rId121" display="http://dictionary.cambridge.org/dictionary/english-vietnamese/observe?q=observation"/>
    <hyperlink ref="C65" r:id="rId122" display="http://dictionary.cambridge.org/dictionary/english/library"/>
    <hyperlink ref="D65" r:id="rId123" display="http://dictionary.cambridge.org/dictionary/english-vietnamese/library"/>
    <hyperlink ref="C66" r:id="rId124" display="http://dictionary.cambridge.org/dictionary/english/self"/>
    <hyperlink ref="D66" r:id="rId125" display="http://dictionary.cambridge.org/dictionary/english-vietnamese/self_1"/>
    <hyperlink ref="C67" r:id="rId126" display="http://dictionary.cambridge.org/dictionary/english/tea"/>
    <hyperlink ref="D67" r:id="rId127" display="http://dictionary.cambridge.org/dictionary/english-vietnamese/tea"/>
    <hyperlink ref="C68" r:id="rId128" display="http://dictionary.cambridge.org/dictionary/english/hello"/>
    <hyperlink ref="D68" r:id="rId129" display="http://dictionary.cambridge.org/dictionary/english-vietnamese/hello"/>
    <hyperlink ref="C69" r:id="rId130" display="http://dictionary.cambridge.org/dictionary/english/observer"/>
    <hyperlink ref="D69" r:id="rId131" display="http://dictionary.cambridge.org/dictionary/english-vietnamese/observe?q=observer"/>
    <hyperlink ref="C70" r:id="rId132" display="http://dictionary.cambridge.org/dictionary/english/absolute"/>
    <hyperlink ref="D70" r:id="rId133" display="http://dictionary.cambridge.org/dictionary/english-vietnamese/absolute"/>
    <hyperlink ref="C71" r:id="rId134" display="http://dictionary.cambridge.org/dictionary/english/submit"/>
    <hyperlink ref="D71" r:id="rId135" display="http://dictionary.cambridge.org/dictionary/english-vietnamese/submit"/>
    <hyperlink ref="C72" r:id="rId136" display="http://dictionary.cambridge.org/dictionary/english/greatly"/>
    <hyperlink ref="D72" r:id="rId137" display="http://dictionary.cambridge.org/dictionary/english-vietnamese/great_1?q=greatly"/>
    <hyperlink ref="C73" r:id="rId138" display="http://dictionary.cambridge.org/dictionary/english/nail"/>
    <hyperlink ref="D73" r:id="rId139" display="http://dictionary.cambridge.org/dictionary/english-vietnamese/nail"/>
    <hyperlink ref="C74" r:id="rId140" display="http://dictionary.cambridge.org/dictionary/english/hence"/>
    <hyperlink ref="D74" r:id="rId141" display="http://dictionary.cambridge.org/dictionary/english-vietnamese/hence"/>
    <hyperlink ref="C75" r:id="rId142" display="http://dictionary.cambridge.org/dictionary/english/replacement"/>
    <hyperlink ref="D75" r:id="rId143" display="http://dictionary.cambridge.org/dictionary/english-vietnamese/replace?q=replacement"/>
    <hyperlink ref="C76" r:id="rId144" display="http://dictionary.cambridge.org/dictionary/english/timing"/>
    <hyperlink ref="D76" r:id="rId145" display="http://dictionary.cambridge.org/dictionary/english-vietnamese/time_1?q=timing"/>
    <hyperlink ref="C77" r:id="rId146" display="http://dictionary.cambridge.org/dictionary/english/close?q=closest"/>
    <hyperlink ref="D77" r:id="rId147" display="http://dictionary.cambridge.org/dictionary/english-vietnamese/closet"/>
    <hyperlink ref="C78" r:id="rId148" display="http://dictionary.cambridge.org/dictionary/english/feminist"/>
    <hyperlink ref="D78" r:id="rId149" display="http://dictionary.cambridge.org/dictionary/english-vietnamese/feminine?q=feminist"/>
    <hyperlink ref="C79" r:id="rId150" display="http://dictionary.cambridge.org/dictionary/english/annoy"/>
    <hyperlink ref="D79" r:id="rId151" display="http://dictionary.cambridge.org/dictionary/english-vietnamese/annoy"/>
  </hyperlinks>
  <pageMargins left="0.7" right="0.7" top="0.75" bottom="0.75" header="0.3" footer="0.3"/>
  <pageSetup orientation="portrait" r:id="rId15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A4" sqref="A4:A33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3" width="27.54296875" customWidth="1"/>
    <col min="4" max="4" width="49.45312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134" t="s">
        <v>0</v>
      </c>
      <c r="B1" s="135"/>
      <c r="C1" s="1">
        <f ca="1">TODAY()</f>
        <v>42495</v>
      </c>
      <c r="D1" s="2" t="str">
        <f>CONCATENATE(COUNTA($A$4:$A$57), "/", COUNTA($C$4:$C$57), " Learned / Total  ")</f>
        <v xml:space="preserve">0/30 Learned / Total  </v>
      </c>
      <c r="E1" s="136" t="s">
        <v>163</v>
      </c>
      <c r="F1" s="13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42" t="s">
        <v>2</v>
      </c>
      <c r="B3" s="43" t="s">
        <v>3</v>
      </c>
      <c r="C3" s="44" t="s">
        <v>4</v>
      </c>
      <c r="D3" s="93" t="s">
        <v>5</v>
      </c>
      <c r="E3" s="94" t="s">
        <v>6</v>
      </c>
      <c r="F3" s="46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47"/>
      <c r="B4" s="95">
        <v>379</v>
      </c>
      <c r="C4" s="96" t="str">
        <f>HYPERLINK("http://dictionary.cambridge.org/dictionary/english/although","although")</f>
        <v>although</v>
      </c>
      <c r="D4" s="127" t="str">
        <f>HYPERLINK("http://dictionary.cambridge.org/dictionary/english-vietnamese/although","mặc dù")</f>
        <v>mặc dù</v>
      </c>
      <c r="E4" s="97" t="s">
        <v>164</v>
      </c>
      <c r="F4" s="9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45.75" customHeight="1">
      <c r="A5" s="47"/>
      <c r="B5" s="95">
        <v>470</v>
      </c>
      <c r="C5" s="96" t="str">
        <f>HYPERLINK("http://dictionary.cambridge.org/dictionary/english/mind","mind")</f>
        <v>mind</v>
      </c>
      <c r="D5" s="127" t="str">
        <f>HYPERLINK("http://dictionary.cambridge.org/dictionary/english-vietnamese/mind_1","trí tuệ")</f>
        <v>trí tuệ</v>
      </c>
      <c r="E5" s="97" t="s">
        <v>165</v>
      </c>
      <c r="F5" s="9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45.75" customHeight="1">
      <c r="A6" s="47"/>
      <c r="B6" s="95">
        <v>589</v>
      </c>
      <c r="C6" s="96" t="str">
        <f>HYPERLINK("http://dictionary.cambridge.org/dictionary/english/baby","baby")</f>
        <v>baby</v>
      </c>
      <c r="D6" s="127" t="str">
        <f>HYPERLINK("http://dictionary.cambridge.org/dictionary/english-vietnamese/baby","trẻ nhỏ")</f>
        <v>trẻ nhỏ</v>
      </c>
      <c r="E6" s="97"/>
      <c r="F6" s="98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45.75" customHeight="1">
      <c r="A7" s="47"/>
      <c r="B7" s="95">
        <v>631</v>
      </c>
      <c r="C7" s="96" t="str">
        <f>HYPERLINK("http://dictionary.cambridge.org/dictionary/english/choice","choice")</f>
        <v>choice</v>
      </c>
      <c r="D7" s="127" t="str">
        <f>HYPERLINK("http://dictionary.cambridge.org/dictionary/english-vietnamese/choice","sự lựa chọn")</f>
        <v>sự lựa chọn</v>
      </c>
      <c r="E7" s="98" t="s">
        <v>166</v>
      </c>
      <c r="F7" s="9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45.75" customHeight="1">
      <c r="A8" s="47"/>
      <c r="B8" s="95">
        <v>684</v>
      </c>
      <c r="C8" s="99" t="str">
        <f>HYPERLINK("http://dictionary.cambridge.org/dictionary/english/bed","bed")</f>
        <v>bed</v>
      </c>
      <c r="D8" s="127" t="str">
        <f>HYPERLINK("http://dictionary.cambridge.org/dictionary/english-vietnamese/bed_2","giường")</f>
        <v>giường</v>
      </c>
      <c r="E8" s="97"/>
      <c r="F8" s="98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45.75" customHeight="1">
      <c r="A9" s="47"/>
      <c r="B9" s="95">
        <v>714</v>
      </c>
      <c r="C9" s="96" t="str">
        <f>HYPERLINK("http://dictionary.cambridge.org/dictionary/english/poor","poor")</f>
        <v>poor</v>
      </c>
      <c r="D9" s="127" t="str">
        <f>HYPERLINK("http://dictionary.cambridge.org/dictionary/english-vietnamese/poor","nghèo, tồi")</f>
        <v>nghèo, tồi</v>
      </c>
      <c r="E9" s="98" t="s">
        <v>167</v>
      </c>
      <c r="F9" s="9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45.75" customHeight="1">
      <c r="A10" s="47"/>
      <c r="B10" s="95">
        <v>729</v>
      </c>
      <c r="C10" s="96" t="str">
        <f>HYPERLINK("http://dictionary.cambridge.org/dictionary/english/animal","animal")</f>
        <v>animal</v>
      </c>
      <c r="D10" s="127" t="str">
        <f>HYPERLINK("http://dictionary.cambridge.org/dictionary/english-vietnamese/animal","động vật")</f>
        <v>động vật</v>
      </c>
      <c r="E10" s="97"/>
      <c r="F10" s="9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45.75" customHeight="1">
      <c r="A11" s="47"/>
      <c r="B11" s="95">
        <v>767</v>
      </c>
      <c r="C11" s="96" t="str">
        <f>HYPERLINK("http://dictionary.cambridge.org/dictionary/english/accept","accept")</f>
        <v>accept</v>
      </c>
      <c r="D11" s="127" t="str">
        <f>HYPERLINK("http://dictionary.cambridge.org/dictionary/english-vietnamese/accept","chấp nhận")</f>
        <v>chấp nhận</v>
      </c>
      <c r="E11" s="97" t="s">
        <v>168</v>
      </c>
      <c r="F11" s="9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45.75" customHeight="1">
      <c r="A12" s="47"/>
      <c r="B12" s="95">
        <v>888</v>
      </c>
      <c r="C12" s="96" t="str">
        <f>HYPERLINK("http://dictionary.cambridge.org/dictionary/english/cold","cold")</f>
        <v>cold</v>
      </c>
      <c r="D12" s="127" t="str">
        <f>HYPERLINK("http://dictionary.cambridge.org/dictionary/english-vietnamese/cold_1","nguội, lạnh")</f>
        <v>nguội, lạnh</v>
      </c>
      <c r="E12" s="97" t="s">
        <v>169</v>
      </c>
      <c r="F12" s="9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45.75" customHeight="1">
      <c r="A13" s="47"/>
      <c r="B13" s="95">
        <v>1285</v>
      </c>
      <c r="C13" s="96" t="str">
        <f>HYPERLINK("http://dictionary.cambridge.org/dictionary/english/obviously","obviously")</f>
        <v>obviously</v>
      </c>
      <c r="D13" s="127" t="str">
        <f>HYPERLINK("http://dictionary.cambridge.org/dictionary/english-vietnamese/obvious?q=obviously","hiển nhiên")</f>
        <v>hiển nhiên</v>
      </c>
      <c r="E13" s="98"/>
      <c r="F13" s="9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45.75" customHeight="1">
      <c r="A14" s="47"/>
      <c r="B14" s="95">
        <v>1363</v>
      </c>
      <c r="C14" s="96" t="str">
        <f>HYPERLINK("http://dictionary.cambridge.org/dictionary/english/warm","warm")</f>
        <v>warm</v>
      </c>
      <c r="D14" s="127" t="str">
        <f>HYPERLINK("http://dictionary.cambridge.org/dictionary/english-vietnamese/warm_1","ấm")</f>
        <v>ấm</v>
      </c>
      <c r="E14" s="98" t="s">
        <v>170</v>
      </c>
      <c r="F14" s="98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45.75" customHeight="1">
      <c r="A15" s="47"/>
      <c r="B15" s="95">
        <v>1578</v>
      </c>
      <c r="C15" s="96" t="str">
        <f>HYPERLINK("http://dictionary.cambridge.org/dictionary/english/engine","engine")</f>
        <v>engine</v>
      </c>
      <c r="D15" s="127" t="str">
        <f>HYPERLINK("http://dictionary.cambridge.org/dictionary/english-vietnamese/engine","động cơ")</f>
        <v>động cơ</v>
      </c>
      <c r="E15" s="98" t="s">
        <v>171</v>
      </c>
      <c r="F15" s="9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45.75" customHeight="1">
      <c r="A16" s="47"/>
      <c r="B16" s="95">
        <v>1700</v>
      </c>
      <c r="C16" s="96" t="str">
        <f>HYPERLINK("http://dictionary.cambridge.org/dictionary/english/obvious","obvious")</f>
        <v>obvious</v>
      </c>
      <c r="D16" s="127" t="str">
        <f>HYPERLINK("http://dictionary.cambridge.org/dictionary/english-vietnamese/obvious?q=obvious","hiển nhiên")</f>
        <v>hiển nhiên</v>
      </c>
      <c r="E16" s="98" t="s">
        <v>172</v>
      </c>
      <c r="F16" s="98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45.75" customHeight="1">
      <c r="A17" s="47"/>
      <c r="B17" s="95">
        <v>1838</v>
      </c>
      <c r="C17" s="96" t="str">
        <f>HYPERLINK("http://dictionary.cambridge.org/dictionary/english/gender","gender")</f>
        <v>gender</v>
      </c>
      <c r="D17" s="127" t="str">
        <f>HYPERLINK("http://dictionary.cambridge.org/dictionary/english-vietnamese/gender","giới tính")</f>
        <v>giới tính</v>
      </c>
      <c r="E17" s="98" t="s">
        <v>173</v>
      </c>
      <c r="F17" s="9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45.75" customHeight="1">
      <c r="A18" s="47"/>
      <c r="B18" s="95">
        <v>2194</v>
      </c>
      <c r="C18" s="96" t="str">
        <f>HYPERLINK("http://dictionary.cambridge.org/dictionary/english/widely","widely")</f>
        <v>widely</v>
      </c>
      <c r="D18" s="127" t="str">
        <f>HYPERLINK("http://dictionary.cambridge.org/dictionary/english-vietnamese/wide?q=widely","nhiều, xa")</f>
        <v>nhiều, xa</v>
      </c>
      <c r="E18" s="98" t="s">
        <v>174</v>
      </c>
      <c r="F18" s="9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45.75" customHeight="1">
      <c r="A19" s="47"/>
      <c r="B19" s="95">
        <v>2384</v>
      </c>
      <c r="C19" s="96" t="str">
        <f>HYPERLINK("http://dictionary.cambridge.org/dictionary/english/heavily","heavily")</f>
        <v>heavily</v>
      </c>
      <c r="D19" s="127" t="str">
        <f>HYPERLINK("http://dictionary.cambridge.org/dictionary/english-vietnamese/heavy?q=heavily","một cách nặng nề")</f>
        <v>một cách nặng nề</v>
      </c>
      <c r="E19" s="98" t="s">
        <v>175</v>
      </c>
      <c r="F19" s="98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45.75" customHeight="1">
      <c r="A20" s="47"/>
      <c r="B20" s="95">
        <v>2806</v>
      </c>
      <c r="C20" s="96" t="str">
        <f>HYPERLINK("http://dictionary.cambridge.org/dictionary/english/lover","lover")</f>
        <v>lover</v>
      </c>
      <c r="D20" s="127" t="str">
        <f>HYPERLINK("http://dictionary.cambridge.org/dictionary/english-vietnamese/love_1?q=lover","người yêu")</f>
        <v>người yêu</v>
      </c>
      <c r="E20" s="98" t="s">
        <v>176</v>
      </c>
      <c r="F20" s="9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45.75" customHeight="1">
      <c r="A21" s="47"/>
      <c r="B21" s="95">
        <v>2848</v>
      </c>
      <c r="C21" s="96" t="str">
        <f>HYPERLINK("http://dictionary.cambridge.org/dictionary/english/unknown","unknown")</f>
        <v>unknown</v>
      </c>
      <c r="D21" s="127" t="str">
        <f>HYPERLINK("http://dictionary.cambridge.org/dictionary/english-vietnamese/unknowingly?q=unknown","không được biết đến")</f>
        <v>không được biết đến</v>
      </c>
      <c r="E21" s="98"/>
      <c r="F21" s="9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45.75" customHeight="1">
      <c r="A22" s="47"/>
      <c r="B22" s="95">
        <v>3237</v>
      </c>
      <c r="C22" s="96" t="str">
        <f>HYPERLINK("http://dictionary.cambridge.org/dictionary/english/garage","garage")</f>
        <v>garage</v>
      </c>
      <c r="D22" s="127" t="str">
        <f>HYPERLINK("http://dictionary.cambridge.org/dictionary/english-vietnamese/garage","ga ra")</f>
        <v>ga ra</v>
      </c>
      <c r="E22" s="98" t="s">
        <v>177</v>
      </c>
      <c r="F22" s="98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45.75" customHeight="1">
      <c r="A23" s="47"/>
      <c r="B23" s="95">
        <v>3241</v>
      </c>
      <c r="C23" s="96" t="str">
        <f>HYPERLINK("http://dictionary.cambridge.org/dictionary/english/borrow","borrow")</f>
        <v>borrow</v>
      </c>
      <c r="D23" s="127" t="str">
        <f>HYPERLINK("http://dictionary.cambridge.org/dictionary/english-vietnamese/borrow","mượn")</f>
        <v>mượn</v>
      </c>
      <c r="E23" s="97" t="s">
        <v>178</v>
      </c>
      <c r="F23" s="98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45.75" customHeight="1">
      <c r="A24" s="47"/>
      <c r="B24" s="95">
        <v>3372</v>
      </c>
      <c r="C24" s="96" t="str">
        <f>HYPERLINK("http://dictionary.cambridge.org/dictionary/english/exact","exact")</f>
        <v>exact</v>
      </c>
      <c r="D24" s="138" t="str">
        <f>HYPERLINK("http://dictionary.cambridge.org/dictionary/english-vietnamese/extract_1","trích, rút, nhổ")</f>
        <v>trích, rút, nhổ</v>
      </c>
      <c r="E24" s="98"/>
      <c r="F24" s="98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45.75" customHeight="1">
      <c r="A25" s="47"/>
      <c r="B25" s="95">
        <v>3473</v>
      </c>
      <c r="C25" s="96" t="str">
        <f>HYPERLINK("http://dictionary.cambridge.org/dictionary/english/acceptance","acceptance")</f>
        <v>acceptance</v>
      </c>
      <c r="D25" s="127" t="str">
        <f>HYPERLINK("http://dictionary.cambridge.org/dictionary/english-vietnamese/accept?q=acceptance","sự chấp thuận")</f>
        <v>sự chấp thuận</v>
      </c>
      <c r="E25" s="97"/>
      <c r="F25" s="9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45.75" customHeight="1">
      <c r="A26" s="47"/>
      <c r="B26" s="95">
        <v>3951</v>
      </c>
      <c r="C26" s="96" t="str">
        <f>HYPERLINK("http://dictionary.cambridge.org/dictionary/english/cancel","cancel")</f>
        <v>cancel</v>
      </c>
      <c r="D26" s="127" t="str">
        <f>HYPERLINK("http://dictionary.cambridge.org/dictionary/english-vietnamese/cancel","hủy bỏ")</f>
        <v>hủy bỏ</v>
      </c>
      <c r="E26" s="97" t="s">
        <v>179</v>
      </c>
      <c r="F26" s="9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45.75" customHeight="1">
      <c r="A27" s="47"/>
      <c r="B27" s="95">
        <v>4235</v>
      </c>
      <c r="C27" s="96" t="str">
        <f>HYPERLINK("http://dictionary.cambridge.org/dictionary/english/afterward","afterward")</f>
        <v>afterward</v>
      </c>
      <c r="D27" s="133" t="str">
        <f>HYPERLINK("http://dictionary.cambridge.org/dictionary/english-vietnamese/cancel","sau đó")</f>
        <v>sau đó</v>
      </c>
      <c r="E27" s="100" t="s">
        <v>180</v>
      </c>
      <c r="F27" s="98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45.75" customHeight="1">
      <c r="A28" s="47"/>
      <c r="B28" s="95">
        <v>4390</v>
      </c>
      <c r="C28" s="96" t="str">
        <f>HYPERLINK("http://dictionary.cambridge.org/dictionary/english/cute","cute")</f>
        <v>cute</v>
      </c>
      <c r="D28" s="127" t="str">
        <f>HYPERLINK("http://dictionary.cambridge.org/dictionary/english-vietnamese/cute","đáng yêu")</f>
        <v>đáng yêu</v>
      </c>
      <c r="E28" s="98" t="s">
        <v>181</v>
      </c>
      <c r="F28" s="98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45.75" customHeight="1">
      <c r="A29" s="47"/>
      <c r="B29" s="95">
        <v>4399</v>
      </c>
      <c r="C29" s="96" t="str">
        <f>HYPERLINK("http://dictionary.cambridge.org/dictionary/english/known","known")</f>
        <v>known</v>
      </c>
      <c r="D29" s="127" t="str">
        <f>HYPERLINK("http://dictionary.cambridge.org/dictionary/english-vietnamese/know","biết")</f>
        <v>biết</v>
      </c>
      <c r="E29" s="98"/>
      <c r="F29" s="9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45.75" customHeight="1">
      <c r="A30" s="47"/>
      <c r="B30" s="95">
        <v>4670</v>
      </c>
      <c r="C30" s="96" t="str">
        <f>HYPERLINK("http://dictionary.cambridge.org/dictionary/english/rain","rain")</f>
        <v>rain</v>
      </c>
      <c r="D30" s="127" t="str">
        <f>HYPERLINK("http://dictionary.cambridge.org/dictionary/english-vietnamese/rain_1","mưa")</f>
        <v>mưa</v>
      </c>
      <c r="E30" s="98"/>
      <c r="F30" s="9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45.75" customHeight="1">
      <c r="A31" s="47"/>
      <c r="B31" s="95">
        <v>4803</v>
      </c>
      <c r="C31" s="96" t="str">
        <f>HYPERLINK("http://dictionary.cambridge.org/dictionary/english/warmth","warmth")</f>
        <v>warmth</v>
      </c>
      <c r="D31" s="127" t="str">
        <f>HYPERLINK("http://dictionary.cambridge.org/dictionary/english-vietnamese/warm_1?q=warmth","hơi ấm")</f>
        <v>hơi ấm</v>
      </c>
      <c r="E31" s="98"/>
      <c r="F31" s="9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45.75" customHeight="1">
      <c r="A32" s="47"/>
      <c r="B32" s="95">
        <v>4841</v>
      </c>
      <c r="C32" s="96" t="str">
        <f>HYPERLINK("http://dictionary.cambridge.org/dictionary/english/sweater","sweater")</f>
        <v>sweater</v>
      </c>
      <c r="D32" s="127" t="str">
        <f>HYPERLINK("http://dictionary.cambridge.org/dictionary/english-vietnamese/sweat_1?q=sweater","áo len dài tay")</f>
        <v>áo len dài tay</v>
      </c>
      <c r="E32" s="98" t="s">
        <v>182</v>
      </c>
      <c r="F32" s="9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45.75" customHeight="1">
      <c r="A33" s="47"/>
      <c r="B33" s="101" t="s">
        <v>161</v>
      </c>
      <c r="C33" s="96" t="str">
        <f>HYPERLINK("http://dictionary.cambridge.org/dictionary/english/demeaning","demeaning")</f>
        <v>demeaning</v>
      </c>
      <c r="D33" s="127" t="str">
        <f>HYPERLINK("http://dictionary.cambridge.org/dictionary/english/demean","tự hạ thấp phẩm giá")</f>
        <v>tự hạ thấp phẩm giá</v>
      </c>
      <c r="E33" s="98" t="s">
        <v>183</v>
      </c>
      <c r="F33" s="9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22.5" hidden="1" customHeight="1">
      <c r="A34" s="102"/>
      <c r="B34" s="103"/>
      <c r="C34" s="74"/>
      <c r="D34" s="104"/>
      <c r="E34" s="33"/>
      <c r="F34" s="104"/>
      <c r="G34" s="35"/>
    </row>
    <row r="35" spans="1:26" ht="22.5" hidden="1" customHeight="1">
      <c r="A35" s="102"/>
      <c r="B35" s="103"/>
      <c r="C35" s="74"/>
      <c r="D35" s="105"/>
      <c r="E35" s="75"/>
      <c r="F35" s="105"/>
      <c r="G35" s="35"/>
    </row>
    <row r="36" spans="1:26" ht="22.5" hidden="1" customHeight="1">
      <c r="A36" s="102"/>
      <c r="B36" s="103"/>
      <c r="C36" s="74"/>
      <c r="D36" s="105"/>
      <c r="E36" s="75"/>
      <c r="F36" s="105"/>
      <c r="G36" s="35"/>
    </row>
    <row r="37" spans="1:26" ht="22.5" hidden="1" customHeight="1">
      <c r="A37" s="102"/>
      <c r="B37" s="103"/>
      <c r="C37" s="74"/>
      <c r="D37" s="105"/>
      <c r="E37" s="75"/>
      <c r="F37" s="105"/>
      <c r="G37" s="35"/>
    </row>
    <row r="38" spans="1:26" ht="22.5" hidden="1" customHeight="1">
      <c r="A38" s="102"/>
      <c r="B38" s="103"/>
      <c r="C38" s="106"/>
      <c r="D38" s="105"/>
      <c r="E38" s="75"/>
      <c r="F38" s="74"/>
      <c r="G38" s="35"/>
    </row>
    <row r="39" spans="1:26" ht="22.5" hidden="1" customHeight="1">
      <c r="A39" s="102"/>
      <c r="B39" s="103"/>
      <c r="C39" s="106"/>
      <c r="D39" s="105"/>
      <c r="E39" s="75"/>
      <c r="F39" s="74"/>
      <c r="G39" s="35"/>
    </row>
    <row r="40" spans="1:26" ht="22.5" hidden="1" customHeight="1">
      <c r="A40" s="102"/>
      <c r="B40" s="103"/>
      <c r="C40" s="106"/>
      <c r="D40" s="105"/>
      <c r="E40" s="75"/>
      <c r="F40" s="74"/>
      <c r="G40" s="35"/>
    </row>
    <row r="41" spans="1:26" ht="22.5" hidden="1" customHeight="1">
      <c r="A41" s="102"/>
      <c r="B41" s="103"/>
      <c r="C41" s="106"/>
      <c r="D41" s="105"/>
      <c r="E41" s="75"/>
      <c r="F41" s="74"/>
      <c r="G41" s="35"/>
    </row>
    <row r="42" spans="1:26" ht="22.5" hidden="1" customHeight="1">
      <c r="A42" s="102"/>
      <c r="B42" s="103"/>
      <c r="C42" s="106"/>
      <c r="D42" s="105"/>
      <c r="E42" s="75"/>
      <c r="F42" s="74"/>
      <c r="G42" s="35"/>
    </row>
    <row r="43" spans="1:26" ht="22.5" hidden="1" customHeight="1">
      <c r="A43" s="102"/>
      <c r="B43" s="103"/>
      <c r="C43" s="106"/>
      <c r="D43" s="105"/>
      <c r="E43" s="75"/>
      <c r="F43" s="74"/>
      <c r="G43" s="35"/>
    </row>
    <row r="44" spans="1:26" ht="22.5" hidden="1" customHeight="1">
      <c r="A44" s="102"/>
      <c r="B44" s="103"/>
      <c r="C44" s="106"/>
      <c r="D44" s="105"/>
      <c r="E44" s="75"/>
      <c r="F44" s="74"/>
      <c r="G44" s="35"/>
    </row>
    <row r="45" spans="1:26" ht="22.5" hidden="1" customHeight="1">
      <c r="A45" s="102"/>
      <c r="B45" s="103"/>
      <c r="C45" s="106"/>
      <c r="D45" s="105"/>
      <c r="E45" s="75"/>
      <c r="F45" s="74"/>
      <c r="G45" s="35"/>
    </row>
    <row r="46" spans="1:26" ht="22.5" hidden="1" customHeight="1">
      <c r="A46" s="102"/>
      <c r="B46" s="103"/>
      <c r="C46" s="106"/>
      <c r="D46" s="105"/>
      <c r="E46" s="75"/>
      <c r="F46" s="74"/>
      <c r="G46" s="35"/>
    </row>
    <row r="47" spans="1:26" ht="22.5" hidden="1" customHeight="1">
      <c r="A47" s="102"/>
      <c r="B47" s="103"/>
      <c r="C47" s="106"/>
      <c r="D47" s="105"/>
      <c r="E47" s="75"/>
      <c r="F47" s="74"/>
      <c r="G47" s="35"/>
    </row>
    <row r="48" spans="1:26" ht="22.5" hidden="1" customHeight="1">
      <c r="A48" s="102"/>
      <c r="B48" s="103"/>
      <c r="C48" s="106"/>
      <c r="D48" s="105"/>
      <c r="E48" s="75"/>
      <c r="F48" s="74"/>
      <c r="G48" s="35"/>
    </row>
    <row r="49" spans="1:7" ht="22.5" hidden="1" customHeight="1">
      <c r="A49" s="102"/>
      <c r="B49" s="103"/>
      <c r="C49" s="106"/>
      <c r="D49" s="105"/>
      <c r="E49" s="75"/>
      <c r="F49" s="74"/>
      <c r="G49" s="35"/>
    </row>
    <row r="50" spans="1:7" ht="22.5" hidden="1" customHeight="1">
      <c r="A50" s="102"/>
      <c r="B50" s="103"/>
      <c r="C50" s="106"/>
      <c r="D50" s="105"/>
      <c r="E50" s="75"/>
      <c r="F50" s="74"/>
      <c r="G50" s="35"/>
    </row>
    <row r="51" spans="1:7" ht="22.5" hidden="1" customHeight="1">
      <c r="A51" s="102"/>
      <c r="B51" s="103"/>
      <c r="C51" s="106"/>
      <c r="D51" s="105"/>
      <c r="E51" s="75"/>
      <c r="F51" s="74"/>
      <c r="G51" s="35"/>
    </row>
    <row r="52" spans="1:7" ht="22.5" hidden="1" customHeight="1">
      <c r="A52" s="102"/>
      <c r="B52" s="103"/>
      <c r="C52" s="106"/>
      <c r="D52" s="105"/>
      <c r="E52" s="75"/>
      <c r="F52" s="74"/>
      <c r="G52" s="35"/>
    </row>
    <row r="53" spans="1:7" ht="22.5" hidden="1" customHeight="1">
      <c r="A53" s="102"/>
      <c r="B53" s="107"/>
      <c r="C53" s="108"/>
      <c r="D53" s="109"/>
      <c r="E53" s="75"/>
      <c r="F53" s="110"/>
      <c r="G53" s="35"/>
    </row>
    <row r="54" spans="1:7" ht="22.5" hidden="1" customHeight="1">
      <c r="A54" s="36"/>
      <c r="B54" s="111"/>
      <c r="C54" s="111"/>
      <c r="D54" s="38"/>
      <c r="E54" s="39"/>
      <c r="F54" s="90">
        <f>COUNTA($A$4:$A$53)+'Unit 3'!F81</f>
        <v>0</v>
      </c>
      <c r="G54" s="35"/>
    </row>
    <row r="55" spans="1:7" ht="15.75" hidden="1" customHeight="1">
      <c r="A55" s="35"/>
      <c r="B55" s="35"/>
      <c r="C55" s="35"/>
      <c r="D55" s="35"/>
      <c r="E55" s="35"/>
      <c r="F55" s="41"/>
      <c r="G55" s="35"/>
    </row>
    <row r="56" spans="1:7" ht="15.75" customHeight="1">
      <c r="A56" s="35"/>
      <c r="B56" s="35"/>
      <c r="C56" s="35"/>
      <c r="D56" s="35"/>
      <c r="E56" s="35"/>
      <c r="F56" s="41"/>
      <c r="G56" s="35"/>
    </row>
    <row r="57" spans="1:7" ht="15.75" customHeight="1">
      <c r="A57" s="35"/>
      <c r="B57" s="35"/>
      <c r="C57" s="35"/>
      <c r="D57" s="35"/>
      <c r="E57" s="35"/>
      <c r="F57" s="41"/>
      <c r="G57" s="35"/>
    </row>
    <row r="58" spans="1:7" ht="15.75" customHeight="1">
      <c r="A58" s="35"/>
      <c r="B58" s="35"/>
      <c r="C58" s="35"/>
      <c r="D58" s="35"/>
      <c r="E58" s="35"/>
      <c r="F58" s="41"/>
      <c r="G58" s="35"/>
    </row>
    <row r="59" spans="1:7" ht="15.75" customHeight="1">
      <c r="A59" s="35"/>
      <c r="B59" s="35"/>
      <c r="C59" s="35"/>
      <c r="D59" s="35"/>
      <c r="E59" s="35"/>
      <c r="F59" s="41"/>
      <c r="G59" s="35"/>
    </row>
    <row r="60" spans="1:7" ht="15.75" customHeight="1">
      <c r="A60" s="35"/>
      <c r="B60" s="35"/>
      <c r="C60" s="35"/>
      <c r="D60" s="35"/>
      <c r="E60" s="35"/>
      <c r="F60" s="41"/>
      <c r="G60" s="35"/>
    </row>
    <row r="61" spans="1:7" ht="15.75" customHeight="1">
      <c r="A61" s="35"/>
      <c r="B61" s="35"/>
      <c r="C61" s="35"/>
      <c r="D61" s="35"/>
      <c r="E61" s="35"/>
      <c r="F61" s="41"/>
      <c r="G61" s="35"/>
    </row>
    <row r="62" spans="1:7" ht="15.75" customHeight="1">
      <c r="A62" s="35"/>
      <c r="B62" s="35"/>
      <c r="C62" s="35"/>
      <c r="D62" s="35"/>
      <c r="E62" s="35"/>
      <c r="F62" s="41"/>
      <c r="G62" s="35"/>
    </row>
    <row r="63" spans="1:7" ht="15.75" customHeight="1">
      <c r="A63" s="35"/>
      <c r="B63" s="35"/>
      <c r="C63" s="35"/>
      <c r="D63" s="35"/>
      <c r="E63" s="35"/>
      <c r="F63" s="41"/>
      <c r="G63" s="35"/>
    </row>
    <row r="64" spans="1:7" ht="15.75" customHeight="1">
      <c r="A64" s="35"/>
      <c r="B64" s="35"/>
      <c r="C64" s="35"/>
      <c r="D64" s="35"/>
      <c r="E64" s="35"/>
      <c r="F64" s="41"/>
      <c r="G64" s="35"/>
    </row>
    <row r="65" spans="1:7" ht="15.75" customHeight="1">
      <c r="A65" s="35"/>
      <c r="B65" s="35"/>
      <c r="C65" s="35"/>
      <c r="D65" s="35"/>
      <c r="E65" s="35"/>
      <c r="F65" s="41"/>
      <c r="G65" s="35"/>
    </row>
    <row r="66" spans="1:7" ht="15.75" customHeight="1">
      <c r="A66" s="35"/>
      <c r="B66" s="35"/>
      <c r="C66" s="35"/>
      <c r="D66" s="35"/>
      <c r="E66" s="35"/>
      <c r="F66" s="41"/>
      <c r="G66" s="35"/>
    </row>
    <row r="67" spans="1:7" ht="15.75" customHeight="1">
      <c r="A67" s="35"/>
      <c r="B67" s="35"/>
      <c r="C67" s="35"/>
      <c r="D67" s="35"/>
      <c r="E67" s="35"/>
      <c r="F67" s="41"/>
      <c r="G67" s="35"/>
    </row>
    <row r="68" spans="1:7" ht="15.75" customHeight="1">
      <c r="A68" s="35"/>
      <c r="B68" s="35"/>
      <c r="C68" s="35"/>
      <c r="D68" s="35"/>
      <c r="E68" s="35"/>
      <c r="F68" s="41"/>
      <c r="G68" s="35"/>
    </row>
    <row r="69" spans="1:7" ht="15.75" customHeight="1">
      <c r="A69" s="35"/>
      <c r="B69" s="35"/>
      <c r="C69" s="35"/>
      <c r="D69" s="35"/>
      <c r="E69" s="35"/>
      <c r="F69" s="41"/>
      <c r="G69" s="35"/>
    </row>
    <row r="70" spans="1:7" ht="15.75" customHeight="1">
      <c r="A70" s="35"/>
      <c r="B70" s="35"/>
      <c r="C70" s="35"/>
      <c r="D70" s="35"/>
      <c r="E70" s="35"/>
      <c r="F70" s="41"/>
      <c r="G70" s="35"/>
    </row>
    <row r="71" spans="1:7" ht="15.75" customHeight="1">
      <c r="A71" s="35"/>
      <c r="B71" s="35"/>
      <c r="C71" s="35"/>
      <c r="D71" s="35"/>
      <c r="E71" s="35"/>
      <c r="F71" s="41"/>
      <c r="G71" s="35"/>
    </row>
    <row r="72" spans="1:7" ht="15.75" customHeight="1">
      <c r="A72" s="35"/>
      <c r="B72" s="35"/>
      <c r="C72" s="35"/>
      <c r="D72" s="35"/>
      <c r="E72" s="35"/>
      <c r="F72" s="41"/>
      <c r="G72" s="35"/>
    </row>
    <row r="73" spans="1:7" ht="15.75" customHeight="1">
      <c r="A73" s="35"/>
      <c r="B73" s="35"/>
      <c r="C73" s="35"/>
      <c r="D73" s="35"/>
      <c r="E73" s="35"/>
      <c r="F73" s="41"/>
      <c r="G73" s="35"/>
    </row>
    <row r="74" spans="1:7" ht="15.75" customHeight="1">
      <c r="A74" s="35"/>
      <c r="B74" s="35"/>
      <c r="C74" s="35"/>
      <c r="D74" s="35"/>
      <c r="E74" s="35"/>
      <c r="F74" s="41"/>
      <c r="G74" s="35"/>
    </row>
    <row r="75" spans="1:7" ht="15.75" customHeight="1">
      <c r="A75" s="35"/>
      <c r="B75" s="35"/>
      <c r="C75" s="35"/>
      <c r="D75" s="35"/>
      <c r="E75" s="35"/>
      <c r="F75" s="41"/>
      <c r="G75" s="35"/>
    </row>
    <row r="76" spans="1:7" ht="15.75" customHeight="1">
      <c r="A76" s="35"/>
      <c r="B76" s="35"/>
      <c r="C76" s="35"/>
      <c r="D76" s="35"/>
      <c r="E76" s="35"/>
      <c r="F76" s="41"/>
      <c r="G76" s="35"/>
    </row>
    <row r="77" spans="1:7" ht="15.75" customHeight="1">
      <c r="A77" s="35"/>
      <c r="B77" s="35"/>
      <c r="C77" s="35"/>
      <c r="D77" s="35"/>
      <c r="E77" s="35"/>
      <c r="F77" s="41"/>
      <c r="G77" s="35"/>
    </row>
    <row r="78" spans="1:7" ht="15.75" customHeight="1">
      <c r="A78" s="35"/>
      <c r="B78" s="35"/>
      <c r="C78" s="35"/>
      <c r="D78" s="35"/>
      <c r="E78" s="35"/>
      <c r="F78" s="41"/>
      <c r="G78" s="35"/>
    </row>
    <row r="79" spans="1:7" ht="15.75" customHeight="1">
      <c r="A79" s="35"/>
      <c r="B79" s="35"/>
      <c r="C79" s="35"/>
      <c r="D79" s="35"/>
      <c r="E79" s="35"/>
      <c r="F79" s="41"/>
      <c r="G79" s="35"/>
    </row>
    <row r="80" spans="1:7" ht="15.75" customHeight="1">
      <c r="A80" s="35"/>
      <c r="B80" s="35"/>
      <c r="C80" s="35"/>
      <c r="D80" s="35"/>
      <c r="E80" s="35"/>
      <c r="F80" s="41"/>
      <c r="G80" s="35"/>
    </row>
    <row r="81" spans="1:7" ht="15.75" customHeight="1">
      <c r="A81" s="35"/>
      <c r="B81" s="35"/>
      <c r="C81" s="35"/>
      <c r="D81" s="35"/>
      <c r="E81" s="35"/>
      <c r="F81" s="41"/>
      <c r="G81" s="35"/>
    </row>
    <row r="82" spans="1:7" ht="15.75" customHeight="1">
      <c r="A82" s="35"/>
      <c r="B82" s="35"/>
      <c r="C82" s="35"/>
      <c r="D82" s="35"/>
      <c r="E82" s="35"/>
      <c r="F82" s="41"/>
      <c r="G82" s="35"/>
    </row>
    <row r="83" spans="1:7" ht="15.75" customHeight="1">
      <c r="A83" s="35"/>
      <c r="B83" s="35"/>
      <c r="C83" s="35"/>
      <c r="D83" s="35"/>
      <c r="E83" s="35"/>
      <c r="F83" s="41"/>
      <c r="G83" s="35"/>
    </row>
    <row r="84" spans="1:7" ht="15.75" customHeight="1">
      <c r="A84" s="35"/>
      <c r="B84" s="35"/>
      <c r="C84" s="35"/>
      <c r="D84" s="35"/>
      <c r="E84" s="35"/>
      <c r="F84" s="41"/>
      <c r="G84" s="35"/>
    </row>
    <row r="85" spans="1:7" ht="15.75" customHeight="1">
      <c r="A85" s="35"/>
      <c r="B85" s="35"/>
      <c r="C85" s="35"/>
      <c r="D85" s="35"/>
      <c r="E85" s="35"/>
      <c r="F85" s="41"/>
      <c r="G85" s="35"/>
    </row>
    <row r="86" spans="1:7" ht="15.75" customHeight="1">
      <c r="A86" s="35"/>
      <c r="B86" s="35"/>
      <c r="C86" s="35"/>
      <c r="D86" s="35"/>
      <c r="E86" s="35"/>
      <c r="F86" s="41"/>
      <c r="G86" s="35"/>
    </row>
    <row r="87" spans="1:7" ht="15.75" customHeight="1">
      <c r="A87" s="35"/>
      <c r="B87" s="35"/>
      <c r="C87" s="35"/>
      <c r="D87" s="35"/>
      <c r="E87" s="35"/>
      <c r="F87" s="41"/>
      <c r="G87" s="35"/>
    </row>
    <row r="88" spans="1:7" ht="15.75" customHeight="1">
      <c r="A88" s="35"/>
      <c r="B88" s="35"/>
      <c r="C88" s="35"/>
      <c r="D88" s="35"/>
      <c r="E88" s="35"/>
      <c r="F88" s="41"/>
      <c r="G88" s="35"/>
    </row>
    <row r="89" spans="1:7" ht="15.75" customHeight="1">
      <c r="A89" s="35"/>
      <c r="B89" s="35"/>
      <c r="C89" s="35"/>
      <c r="D89" s="35"/>
      <c r="E89" s="35"/>
      <c r="F89" s="41"/>
      <c r="G89" s="35"/>
    </row>
    <row r="90" spans="1:7" ht="15.75" customHeight="1">
      <c r="A90" s="35"/>
      <c r="B90" s="35"/>
      <c r="C90" s="35"/>
      <c r="D90" s="35"/>
      <c r="E90" s="35"/>
      <c r="F90" s="41"/>
      <c r="G90" s="35"/>
    </row>
    <row r="91" spans="1:7" ht="15.75" customHeight="1">
      <c r="A91" s="35"/>
      <c r="B91" s="35"/>
      <c r="C91" s="35"/>
      <c r="D91" s="35"/>
      <c r="E91" s="35"/>
      <c r="F91" s="41"/>
      <c r="G91" s="35"/>
    </row>
    <row r="92" spans="1:7" ht="15.75" customHeight="1">
      <c r="A92" s="35"/>
      <c r="B92" s="35"/>
      <c r="C92" s="35"/>
      <c r="D92" s="35"/>
      <c r="E92" s="35"/>
      <c r="F92" s="41"/>
      <c r="G92" s="35"/>
    </row>
    <row r="93" spans="1:7" ht="15.75" customHeight="1">
      <c r="A93" s="35"/>
      <c r="B93" s="35"/>
      <c r="C93" s="35"/>
      <c r="D93" s="35"/>
      <c r="E93" s="35"/>
      <c r="F93" s="41"/>
      <c r="G93" s="35"/>
    </row>
    <row r="94" spans="1:7" ht="15.75" customHeight="1">
      <c r="A94" s="35"/>
      <c r="B94" s="35"/>
      <c r="C94" s="35"/>
      <c r="D94" s="35"/>
      <c r="E94" s="35"/>
      <c r="F94" s="41"/>
      <c r="G94" s="35"/>
    </row>
    <row r="95" spans="1:7" ht="15.75" customHeight="1">
      <c r="A95" s="35"/>
      <c r="B95" s="35"/>
      <c r="C95" s="35"/>
      <c r="D95" s="35"/>
      <c r="E95" s="35"/>
      <c r="F95" s="41"/>
      <c r="G95" s="35"/>
    </row>
    <row r="96" spans="1:7" ht="15.75" customHeight="1">
      <c r="A96" s="35"/>
      <c r="B96" s="35"/>
      <c r="C96" s="35"/>
      <c r="D96" s="35"/>
      <c r="E96" s="35"/>
      <c r="F96" s="41"/>
      <c r="G96" s="35"/>
    </row>
    <row r="97" spans="1:7" ht="15.75" customHeight="1">
      <c r="A97" s="35"/>
      <c r="B97" s="35"/>
      <c r="C97" s="35"/>
      <c r="D97" s="35"/>
      <c r="E97" s="35"/>
      <c r="F97" s="41"/>
      <c r="G97" s="35"/>
    </row>
    <row r="98" spans="1:7" ht="15.75" customHeight="1">
      <c r="A98" s="35"/>
      <c r="B98" s="35"/>
      <c r="C98" s="35"/>
      <c r="D98" s="35"/>
      <c r="E98" s="35"/>
      <c r="F98" s="41"/>
      <c r="G98" s="35"/>
    </row>
    <row r="99" spans="1:7" ht="15.75" customHeight="1">
      <c r="A99" s="35"/>
      <c r="B99" s="35"/>
      <c r="C99" s="35"/>
      <c r="D99" s="35"/>
      <c r="E99" s="35"/>
      <c r="F99" s="41"/>
      <c r="G99" s="35"/>
    </row>
    <row r="100" spans="1:7" ht="15.75" customHeight="1">
      <c r="A100" s="35"/>
      <c r="B100" s="35"/>
      <c r="C100" s="35"/>
      <c r="D100" s="35"/>
      <c r="E100" s="35"/>
      <c r="F100" s="41"/>
      <c r="G100" s="35"/>
    </row>
    <row r="101" spans="1:7" ht="15.75" customHeight="1">
      <c r="A101" s="35"/>
      <c r="B101" s="35"/>
      <c r="C101" s="35"/>
      <c r="D101" s="35"/>
      <c r="E101" s="35"/>
      <c r="F101" s="41"/>
      <c r="G101" s="35"/>
    </row>
    <row r="102" spans="1:7" ht="15.75" customHeight="1">
      <c r="A102" s="35"/>
      <c r="B102" s="35"/>
      <c r="C102" s="35"/>
      <c r="D102" s="35"/>
      <c r="E102" s="35"/>
      <c r="F102" s="41"/>
      <c r="G102" s="35"/>
    </row>
    <row r="103" spans="1:7" ht="15.75" customHeight="1">
      <c r="A103" s="35"/>
      <c r="B103" s="35"/>
      <c r="C103" s="35"/>
      <c r="D103" s="35"/>
      <c r="E103" s="35"/>
      <c r="F103" s="41"/>
      <c r="G103" s="35"/>
    </row>
    <row r="104" spans="1:7" ht="15.75" customHeight="1">
      <c r="A104" s="35"/>
      <c r="B104" s="35"/>
      <c r="C104" s="35"/>
      <c r="D104" s="35"/>
      <c r="E104" s="35"/>
      <c r="F104" s="41"/>
      <c r="G104" s="35"/>
    </row>
    <row r="105" spans="1:7" ht="15.75" customHeight="1">
      <c r="A105" s="35"/>
      <c r="B105" s="35"/>
      <c r="C105" s="35"/>
      <c r="D105" s="35"/>
      <c r="E105" s="35"/>
      <c r="F105" s="41"/>
      <c r="G105" s="35"/>
    </row>
    <row r="106" spans="1:7" ht="15.75" customHeight="1">
      <c r="A106" s="35"/>
      <c r="B106" s="35"/>
      <c r="C106" s="35"/>
      <c r="D106" s="35"/>
      <c r="E106" s="35"/>
      <c r="F106" s="41"/>
      <c r="G106" s="35"/>
    </row>
    <row r="107" spans="1:7" ht="15.75" customHeight="1">
      <c r="A107" s="35"/>
      <c r="B107" s="35"/>
      <c r="C107" s="35"/>
      <c r="D107" s="35"/>
      <c r="E107" s="35"/>
      <c r="F107" s="41"/>
      <c r="G107" s="35"/>
    </row>
    <row r="108" spans="1:7" ht="15.75" customHeight="1">
      <c r="A108" s="35"/>
      <c r="B108" s="35"/>
      <c r="C108" s="35"/>
      <c r="D108" s="35"/>
      <c r="E108" s="35"/>
      <c r="F108" s="41"/>
      <c r="G108" s="35"/>
    </row>
    <row r="109" spans="1:7" ht="15.75" customHeight="1">
      <c r="A109" s="35"/>
      <c r="B109" s="35"/>
      <c r="C109" s="35"/>
      <c r="D109" s="35"/>
      <c r="E109" s="35"/>
      <c r="F109" s="41"/>
      <c r="G109" s="35"/>
    </row>
    <row r="110" spans="1:7" ht="15.75" customHeight="1">
      <c r="A110" s="35"/>
      <c r="B110" s="35"/>
      <c r="C110" s="35"/>
      <c r="D110" s="35"/>
      <c r="E110" s="35"/>
      <c r="F110" s="41"/>
      <c r="G110" s="35"/>
    </row>
    <row r="111" spans="1:7" ht="15.75" customHeight="1">
      <c r="A111" s="35"/>
      <c r="B111" s="35"/>
      <c r="C111" s="35"/>
      <c r="D111" s="35"/>
      <c r="E111" s="35"/>
      <c r="F111" s="41"/>
      <c r="G111" s="35"/>
    </row>
    <row r="112" spans="1:7" ht="15.75" customHeight="1">
      <c r="A112" s="35"/>
      <c r="B112" s="35"/>
      <c r="C112" s="35"/>
      <c r="D112" s="35"/>
      <c r="E112" s="35"/>
      <c r="F112" s="41"/>
      <c r="G112" s="35"/>
    </row>
    <row r="113" spans="1:7" ht="15.75" customHeight="1">
      <c r="A113" s="35"/>
      <c r="B113" s="35"/>
      <c r="C113" s="35"/>
      <c r="D113" s="35"/>
      <c r="E113" s="35"/>
      <c r="F113" s="41"/>
      <c r="G113" s="35"/>
    </row>
    <row r="114" spans="1:7" ht="15.75" customHeight="1">
      <c r="A114" s="35"/>
      <c r="B114" s="35"/>
      <c r="C114" s="35"/>
      <c r="D114" s="35"/>
      <c r="E114" s="35"/>
      <c r="F114" s="41"/>
      <c r="G114" s="35"/>
    </row>
    <row r="115" spans="1:7" ht="15.75" customHeight="1">
      <c r="A115" s="35"/>
      <c r="B115" s="35"/>
      <c r="C115" s="35"/>
      <c r="D115" s="35"/>
      <c r="E115" s="35"/>
      <c r="F115" s="41"/>
      <c r="G115" s="35"/>
    </row>
    <row r="116" spans="1:7" ht="15.75" customHeight="1">
      <c r="A116" s="35"/>
      <c r="B116" s="35"/>
      <c r="C116" s="35"/>
      <c r="D116" s="35"/>
      <c r="E116" s="35"/>
      <c r="F116" s="41"/>
      <c r="G116" s="35"/>
    </row>
    <row r="117" spans="1:7" ht="15.75" customHeight="1">
      <c r="A117" s="35"/>
      <c r="B117" s="35"/>
      <c r="C117" s="35"/>
      <c r="D117" s="35"/>
      <c r="E117" s="35"/>
      <c r="F117" s="41"/>
      <c r="G117" s="35"/>
    </row>
    <row r="118" spans="1:7" ht="15.75" customHeight="1">
      <c r="A118" s="35"/>
      <c r="B118" s="35"/>
      <c r="C118" s="35"/>
      <c r="D118" s="35"/>
      <c r="E118" s="35"/>
      <c r="F118" s="41"/>
      <c r="G118" s="35"/>
    </row>
    <row r="119" spans="1:7" ht="15.75" customHeight="1">
      <c r="A119" s="35"/>
      <c r="B119" s="35"/>
      <c r="C119" s="35"/>
      <c r="D119" s="35"/>
      <c r="E119" s="35"/>
      <c r="F119" s="41"/>
      <c r="G119" s="35"/>
    </row>
    <row r="120" spans="1:7" ht="15.75" customHeight="1">
      <c r="A120" s="35"/>
      <c r="B120" s="35"/>
      <c r="C120" s="35"/>
      <c r="D120" s="35"/>
      <c r="E120" s="35"/>
      <c r="F120" s="41"/>
      <c r="G120" s="35"/>
    </row>
    <row r="121" spans="1:7" ht="15.75" customHeight="1">
      <c r="A121" s="35"/>
      <c r="B121" s="35"/>
      <c r="C121" s="35"/>
      <c r="D121" s="35"/>
      <c r="E121" s="35"/>
      <c r="F121" s="41"/>
      <c r="G121" s="35"/>
    </row>
    <row r="122" spans="1:7" ht="15.75" customHeight="1">
      <c r="A122" s="35"/>
      <c r="B122" s="35"/>
      <c r="C122" s="35"/>
      <c r="D122" s="35"/>
      <c r="E122" s="35"/>
      <c r="F122" s="41"/>
      <c r="G122" s="35"/>
    </row>
    <row r="123" spans="1:7" ht="15.75" customHeight="1">
      <c r="A123" s="35"/>
      <c r="B123" s="35"/>
      <c r="C123" s="35"/>
      <c r="D123" s="35"/>
      <c r="E123" s="35"/>
      <c r="F123" s="41"/>
      <c r="G123" s="35"/>
    </row>
    <row r="124" spans="1:7" ht="15.75" customHeight="1">
      <c r="A124" s="35"/>
      <c r="B124" s="35"/>
      <c r="C124" s="35"/>
      <c r="D124" s="35"/>
      <c r="E124" s="35"/>
      <c r="F124" s="41"/>
      <c r="G124" s="35"/>
    </row>
    <row r="125" spans="1:7" ht="15.75" customHeight="1">
      <c r="A125" s="35"/>
      <c r="B125" s="35"/>
      <c r="C125" s="35"/>
      <c r="D125" s="35"/>
      <c r="E125" s="35"/>
      <c r="F125" s="41"/>
      <c r="G125" s="35"/>
    </row>
    <row r="126" spans="1:7" ht="15.75" customHeight="1">
      <c r="A126" s="35"/>
      <c r="B126" s="35"/>
      <c r="C126" s="35"/>
      <c r="D126" s="35"/>
      <c r="E126" s="35"/>
      <c r="F126" s="41"/>
      <c r="G126" s="35"/>
    </row>
    <row r="127" spans="1:7" ht="15.75" customHeight="1">
      <c r="A127" s="35"/>
      <c r="B127" s="35"/>
      <c r="C127" s="35"/>
      <c r="D127" s="35"/>
      <c r="E127" s="35"/>
      <c r="F127" s="41"/>
      <c r="G127" s="35"/>
    </row>
    <row r="128" spans="1:7" ht="15.75" customHeight="1">
      <c r="A128" s="35"/>
      <c r="B128" s="35"/>
      <c r="C128" s="35"/>
      <c r="D128" s="35"/>
      <c r="E128" s="35"/>
      <c r="F128" s="41"/>
      <c r="G128" s="35"/>
    </row>
    <row r="129" spans="1:7" ht="15.75" customHeight="1">
      <c r="A129" s="35"/>
      <c r="B129" s="35"/>
      <c r="C129" s="35"/>
      <c r="D129" s="35"/>
      <c r="E129" s="35"/>
      <c r="F129" s="41"/>
      <c r="G129" s="35"/>
    </row>
    <row r="130" spans="1:7" ht="15.75" customHeight="1">
      <c r="A130" s="35"/>
      <c r="B130" s="35"/>
      <c r="C130" s="35"/>
      <c r="D130" s="35"/>
      <c r="E130" s="35"/>
      <c r="F130" s="41"/>
      <c r="G130" s="35"/>
    </row>
    <row r="131" spans="1:7" ht="15.75" customHeight="1">
      <c r="A131" s="35"/>
      <c r="B131" s="35"/>
      <c r="C131" s="35"/>
      <c r="D131" s="35"/>
      <c r="E131" s="35"/>
      <c r="F131" s="41"/>
      <c r="G131" s="35"/>
    </row>
    <row r="132" spans="1:7" ht="15.75" customHeight="1">
      <c r="A132" s="35"/>
      <c r="B132" s="35"/>
      <c r="C132" s="35"/>
      <c r="D132" s="35"/>
      <c r="E132" s="35"/>
      <c r="F132" s="41"/>
      <c r="G132" s="35"/>
    </row>
    <row r="133" spans="1:7" ht="15.75" customHeight="1">
      <c r="A133" s="35"/>
      <c r="B133" s="35"/>
      <c r="C133" s="35"/>
      <c r="D133" s="35"/>
      <c r="E133" s="35"/>
      <c r="F133" s="41"/>
      <c r="G133" s="35"/>
    </row>
    <row r="134" spans="1:7" ht="15.75" customHeight="1">
      <c r="A134" s="35"/>
      <c r="B134" s="35"/>
      <c r="C134" s="35"/>
      <c r="D134" s="35"/>
      <c r="E134" s="35"/>
      <c r="F134" s="41"/>
      <c r="G134" s="35"/>
    </row>
    <row r="135" spans="1:7" ht="15.75" customHeight="1">
      <c r="A135" s="35"/>
      <c r="B135" s="35"/>
      <c r="C135" s="35"/>
      <c r="D135" s="35"/>
      <c r="E135" s="35"/>
      <c r="F135" s="41"/>
      <c r="G135" s="35"/>
    </row>
    <row r="136" spans="1:7" ht="15.75" customHeight="1">
      <c r="A136" s="35"/>
      <c r="B136" s="35"/>
      <c r="C136" s="35"/>
      <c r="D136" s="35"/>
      <c r="E136" s="35"/>
      <c r="F136" s="41"/>
      <c r="G136" s="35"/>
    </row>
    <row r="137" spans="1:7" ht="15.75" customHeight="1">
      <c r="A137" s="35"/>
      <c r="B137" s="35"/>
      <c r="C137" s="35"/>
      <c r="D137" s="35"/>
      <c r="E137" s="35"/>
      <c r="F137" s="41"/>
      <c r="G137" s="35"/>
    </row>
    <row r="138" spans="1:7" ht="15.75" customHeight="1">
      <c r="A138" s="35"/>
      <c r="B138" s="35"/>
      <c r="C138" s="35"/>
      <c r="D138" s="35"/>
      <c r="E138" s="35"/>
      <c r="F138" s="41"/>
      <c r="G138" s="35"/>
    </row>
    <row r="139" spans="1:7" ht="15.75" customHeight="1">
      <c r="A139" s="35"/>
      <c r="B139" s="35"/>
      <c r="C139" s="35"/>
      <c r="D139" s="35"/>
      <c r="E139" s="35"/>
      <c r="F139" s="41"/>
      <c r="G139" s="35"/>
    </row>
    <row r="140" spans="1:7" ht="15.75" customHeight="1">
      <c r="A140" s="35"/>
      <c r="B140" s="35"/>
      <c r="C140" s="35"/>
      <c r="D140" s="35"/>
      <c r="E140" s="35"/>
      <c r="F140" s="41"/>
      <c r="G140" s="35"/>
    </row>
    <row r="141" spans="1:7" ht="15.75" customHeight="1">
      <c r="A141" s="35"/>
      <c r="B141" s="35"/>
      <c r="C141" s="35"/>
      <c r="D141" s="35"/>
      <c r="E141" s="35"/>
      <c r="F141" s="41"/>
      <c r="G141" s="35"/>
    </row>
    <row r="142" spans="1:7" ht="15.75" customHeight="1">
      <c r="A142" s="35"/>
      <c r="B142" s="35"/>
      <c r="C142" s="35"/>
      <c r="D142" s="35"/>
      <c r="E142" s="35"/>
      <c r="F142" s="41"/>
      <c r="G142" s="35"/>
    </row>
    <row r="143" spans="1:7" ht="15.75" customHeight="1">
      <c r="A143" s="35"/>
      <c r="B143" s="35"/>
      <c r="C143" s="35"/>
      <c r="D143" s="35"/>
      <c r="E143" s="35"/>
      <c r="F143" s="41"/>
      <c r="G143" s="35"/>
    </row>
    <row r="144" spans="1:7" ht="15.75" customHeight="1">
      <c r="A144" s="35"/>
      <c r="B144" s="35"/>
      <c r="C144" s="35"/>
      <c r="D144" s="35"/>
      <c r="E144" s="35"/>
      <c r="F144" s="41"/>
      <c r="G144" s="35"/>
    </row>
    <row r="145" spans="1:7" ht="15.75" customHeight="1">
      <c r="A145" s="35"/>
      <c r="B145" s="35"/>
      <c r="C145" s="35"/>
      <c r="D145" s="35"/>
      <c r="E145" s="35"/>
      <c r="F145" s="41"/>
      <c r="G145" s="35"/>
    </row>
    <row r="146" spans="1:7" ht="15.75" customHeight="1">
      <c r="A146" s="35"/>
      <c r="B146" s="35"/>
      <c r="C146" s="35"/>
      <c r="D146" s="35"/>
      <c r="E146" s="35"/>
      <c r="F146" s="41"/>
      <c r="G146" s="35"/>
    </row>
    <row r="147" spans="1:7" ht="15.75" customHeight="1">
      <c r="A147" s="35"/>
      <c r="B147" s="35"/>
      <c r="C147" s="35"/>
      <c r="D147" s="35"/>
      <c r="E147" s="35"/>
      <c r="F147" s="41"/>
      <c r="G147" s="35"/>
    </row>
    <row r="148" spans="1:7" ht="15.75" customHeight="1">
      <c r="A148" s="35"/>
      <c r="B148" s="35"/>
      <c r="C148" s="35"/>
      <c r="D148" s="35"/>
      <c r="E148" s="35"/>
      <c r="F148" s="41"/>
      <c r="G148" s="35"/>
    </row>
    <row r="149" spans="1:7" ht="15.75" customHeight="1">
      <c r="A149" s="35"/>
      <c r="B149" s="35"/>
      <c r="C149" s="35"/>
      <c r="D149" s="35"/>
      <c r="E149" s="35"/>
      <c r="F149" s="41"/>
      <c r="G149" s="35"/>
    </row>
    <row r="150" spans="1:7" ht="15.75" customHeight="1">
      <c r="A150" s="35"/>
      <c r="B150" s="35"/>
      <c r="C150" s="35"/>
      <c r="D150" s="35"/>
      <c r="E150" s="35"/>
      <c r="F150" s="41"/>
      <c r="G150" s="35"/>
    </row>
    <row r="151" spans="1:7" ht="15.75" customHeight="1">
      <c r="A151" s="35"/>
      <c r="B151" s="35"/>
      <c r="C151" s="35"/>
      <c r="D151" s="35"/>
      <c r="E151" s="35"/>
      <c r="F151" s="41"/>
      <c r="G151" s="35"/>
    </row>
    <row r="152" spans="1:7" ht="15.75" customHeight="1">
      <c r="A152" s="35"/>
      <c r="B152" s="35"/>
      <c r="C152" s="35"/>
      <c r="D152" s="35"/>
      <c r="E152" s="35"/>
      <c r="F152" s="41"/>
      <c r="G152" s="35"/>
    </row>
    <row r="153" spans="1:7" ht="15.75" customHeight="1">
      <c r="A153" s="35"/>
      <c r="B153" s="35"/>
      <c r="C153" s="35"/>
      <c r="D153" s="35"/>
      <c r="E153" s="35"/>
      <c r="F153" s="41"/>
      <c r="G153" s="35"/>
    </row>
    <row r="154" spans="1:7" ht="15.75" customHeight="1">
      <c r="A154" s="35"/>
      <c r="B154" s="35"/>
      <c r="C154" s="35"/>
      <c r="D154" s="35"/>
      <c r="E154" s="35"/>
      <c r="F154" s="41"/>
      <c r="G154" s="35"/>
    </row>
    <row r="155" spans="1:7" ht="15.75" customHeight="1">
      <c r="A155" s="35"/>
      <c r="B155" s="35"/>
      <c r="C155" s="35"/>
      <c r="D155" s="35"/>
      <c r="E155" s="35"/>
      <c r="F155" s="41"/>
      <c r="G155" s="35"/>
    </row>
    <row r="156" spans="1:7" ht="15.75" customHeight="1">
      <c r="A156" s="35"/>
      <c r="B156" s="35"/>
      <c r="C156" s="35"/>
      <c r="D156" s="35"/>
      <c r="E156" s="35"/>
      <c r="F156" s="41"/>
      <c r="G156" s="35"/>
    </row>
    <row r="157" spans="1:7" ht="15.75" customHeight="1">
      <c r="A157" s="35"/>
      <c r="B157" s="35"/>
      <c r="C157" s="35"/>
      <c r="D157" s="35"/>
      <c r="E157" s="35"/>
      <c r="F157" s="41"/>
      <c r="G157" s="35"/>
    </row>
    <row r="158" spans="1:7" ht="15.75" customHeight="1">
      <c r="A158" s="35"/>
      <c r="B158" s="35"/>
      <c r="C158" s="35"/>
      <c r="D158" s="35"/>
      <c r="E158" s="35"/>
      <c r="F158" s="41"/>
      <c r="G158" s="35"/>
    </row>
    <row r="159" spans="1:7" ht="15.75" customHeight="1">
      <c r="A159" s="35"/>
      <c r="B159" s="35"/>
      <c r="C159" s="35"/>
      <c r="D159" s="35"/>
      <c r="E159" s="35"/>
      <c r="F159" s="41"/>
      <c r="G159" s="35"/>
    </row>
    <row r="160" spans="1:7" ht="15.75" customHeight="1">
      <c r="A160" s="35"/>
      <c r="B160" s="35"/>
      <c r="C160" s="35"/>
      <c r="D160" s="35"/>
      <c r="E160" s="35"/>
      <c r="F160" s="41"/>
      <c r="G160" s="35"/>
    </row>
    <row r="161" spans="1:7" ht="15.75" customHeight="1">
      <c r="A161" s="35"/>
      <c r="B161" s="35"/>
      <c r="C161" s="35"/>
      <c r="D161" s="35"/>
      <c r="E161" s="35"/>
      <c r="F161" s="41"/>
      <c r="G161" s="35"/>
    </row>
    <row r="162" spans="1:7" ht="15.75" customHeight="1">
      <c r="A162" s="35"/>
      <c r="B162" s="35"/>
      <c r="C162" s="35"/>
      <c r="D162" s="35"/>
      <c r="E162" s="35"/>
      <c r="F162" s="41"/>
      <c r="G162" s="35"/>
    </row>
    <row r="163" spans="1:7" ht="15.75" customHeight="1">
      <c r="A163" s="35"/>
      <c r="B163" s="35"/>
      <c r="C163" s="35"/>
      <c r="D163" s="35"/>
      <c r="E163" s="35"/>
      <c r="F163" s="41"/>
      <c r="G163" s="35"/>
    </row>
    <row r="164" spans="1:7" ht="15.75" customHeight="1">
      <c r="A164" s="35"/>
      <c r="B164" s="35"/>
      <c r="C164" s="35"/>
      <c r="D164" s="35"/>
      <c r="E164" s="35"/>
      <c r="F164" s="41"/>
      <c r="G164" s="35"/>
    </row>
    <row r="165" spans="1:7" ht="15.75" customHeight="1">
      <c r="A165" s="35"/>
      <c r="B165" s="35"/>
      <c r="C165" s="35"/>
      <c r="D165" s="35"/>
      <c r="E165" s="35"/>
      <c r="F165" s="41"/>
      <c r="G165" s="35"/>
    </row>
    <row r="166" spans="1:7" ht="15.75" customHeight="1">
      <c r="A166" s="35"/>
      <c r="B166" s="35"/>
      <c r="C166" s="35"/>
      <c r="D166" s="35"/>
      <c r="E166" s="35"/>
      <c r="F166" s="41"/>
      <c r="G166" s="35"/>
    </row>
    <row r="167" spans="1:7" ht="15.75" customHeight="1">
      <c r="A167" s="35"/>
      <c r="B167" s="35"/>
      <c r="C167" s="35"/>
      <c r="D167" s="35"/>
      <c r="E167" s="35"/>
      <c r="F167" s="41"/>
      <c r="G167" s="35"/>
    </row>
    <row r="168" spans="1:7" ht="15.75" customHeight="1">
      <c r="A168" s="35"/>
      <c r="B168" s="35"/>
      <c r="C168" s="35"/>
      <c r="D168" s="35"/>
      <c r="E168" s="35"/>
      <c r="F168" s="41"/>
      <c r="G168" s="35"/>
    </row>
    <row r="169" spans="1:7" ht="15.75" customHeight="1">
      <c r="A169" s="35"/>
      <c r="B169" s="35"/>
      <c r="C169" s="35"/>
      <c r="D169" s="35"/>
      <c r="E169" s="35"/>
      <c r="F169" s="41"/>
      <c r="G169" s="35"/>
    </row>
    <row r="170" spans="1:7" ht="15.75" customHeight="1">
      <c r="A170" s="35"/>
      <c r="B170" s="35"/>
      <c r="C170" s="35"/>
      <c r="D170" s="35"/>
      <c r="E170" s="35"/>
      <c r="F170" s="41"/>
      <c r="G170" s="35"/>
    </row>
    <row r="171" spans="1:7" ht="15.75" customHeight="1">
      <c r="A171" s="35"/>
      <c r="B171" s="35"/>
      <c r="C171" s="35"/>
      <c r="D171" s="35"/>
      <c r="E171" s="35"/>
      <c r="F171" s="41"/>
      <c r="G171" s="35"/>
    </row>
    <row r="172" spans="1:7" ht="15.75" customHeight="1">
      <c r="A172" s="35"/>
      <c r="B172" s="35"/>
      <c r="C172" s="35"/>
      <c r="D172" s="35"/>
      <c r="E172" s="35"/>
      <c r="F172" s="41"/>
      <c r="G172" s="35"/>
    </row>
    <row r="173" spans="1:7" ht="15.75" customHeight="1">
      <c r="A173" s="35"/>
      <c r="B173" s="35"/>
      <c r="C173" s="35"/>
      <c r="D173" s="35"/>
      <c r="E173" s="35"/>
      <c r="F173" s="41"/>
      <c r="G173" s="35"/>
    </row>
    <row r="174" spans="1:7" ht="15.75" customHeight="1">
      <c r="A174" s="35"/>
      <c r="B174" s="35"/>
      <c r="C174" s="35"/>
      <c r="D174" s="35"/>
      <c r="E174" s="35"/>
      <c r="F174" s="41"/>
      <c r="G174" s="35"/>
    </row>
    <row r="175" spans="1:7" ht="15.75" customHeight="1">
      <c r="A175" s="35"/>
      <c r="B175" s="35"/>
      <c r="C175" s="35"/>
      <c r="D175" s="35"/>
      <c r="E175" s="35"/>
      <c r="F175" s="41"/>
      <c r="G175" s="35"/>
    </row>
    <row r="176" spans="1:7" ht="15.75" customHeight="1">
      <c r="A176" s="35"/>
      <c r="B176" s="35"/>
      <c r="C176" s="35"/>
      <c r="D176" s="35"/>
      <c r="E176" s="35"/>
      <c r="F176" s="41"/>
      <c r="G176" s="35"/>
    </row>
    <row r="177" spans="1:7" ht="15.75" customHeight="1">
      <c r="A177" s="35"/>
      <c r="B177" s="35"/>
      <c r="C177" s="35"/>
      <c r="D177" s="35"/>
      <c r="E177" s="35"/>
      <c r="F177" s="41"/>
      <c r="G177" s="35"/>
    </row>
    <row r="178" spans="1:7" ht="15.75" customHeight="1">
      <c r="A178" s="35"/>
      <c r="B178" s="35"/>
      <c r="C178" s="35"/>
      <c r="D178" s="35"/>
      <c r="E178" s="35"/>
      <c r="F178" s="41"/>
      <c r="G178" s="35"/>
    </row>
    <row r="179" spans="1:7" ht="15.75" customHeight="1">
      <c r="A179" s="35"/>
      <c r="B179" s="35"/>
      <c r="C179" s="35"/>
      <c r="D179" s="35"/>
      <c r="E179" s="35"/>
      <c r="F179" s="41"/>
      <c r="G179" s="35"/>
    </row>
    <row r="180" spans="1:7" ht="15.75" customHeight="1">
      <c r="A180" s="35"/>
      <c r="B180" s="35"/>
      <c r="C180" s="35"/>
      <c r="D180" s="35"/>
      <c r="E180" s="35"/>
      <c r="F180" s="41"/>
      <c r="G180" s="35"/>
    </row>
    <row r="181" spans="1:7" ht="15.75" customHeight="1">
      <c r="A181" s="35"/>
      <c r="B181" s="35"/>
      <c r="C181" s="35"/>
      <c r="D181" s="35"/>
      <c r="E181" s="35"/>
      <c r="F181" s="41"/>
      <c r="G181" s="35"/>
    </row>
    <row r="182" spans="1:7" ht="15.75" customHeight="1">
      <c r="A182" s="35"/>
      <c r="B182" s="35"/>
      <c r="C182" s="35"/>
      <c r="D182" s="35"/>
      <c r="E182" s="35"/>
      <c r="F182" s="41"/>
      <c r="G182" s="35"/>
    </row>
    <row r="183" spans="1:7" ht="15.75" customHeight="1">
      <c r="A183" s="35"/>
      <c r="B183" s="35"/>
      <c r="C183" s="35"/>
      <c r="D183" s="35"/>
      <c r="E183" s="35"/>
      <c r="F183" s="41"/>
      <c r="G183" s="35"/>
    </row>
    <row r="184" spans="1:7" ht="15.75" customHeight="1">
      <c r="A184" s="35"/>
      <c r="B184" s="35"/>
      <c r="C184" s="35"/>
      <c r="D184" s="35"/>
      <c r="E184" s="35"/>
      <c r="F184" s="41"/>
      <c r="G184" s="35"/>
    </row>
    <row r="185" spans="1:7" ht="15.75" customHeight="1">
      <c r="A185" s="35"/>
      <c r="B185" s="35"/>
      <c r="C185" s="35"/>
      <c r="D185" s="35"/>
      <c r="E185" s="35"/>
      <c r="F185" s="41"/>
      <c r="G185" s="35"/>
    </row>
    <row r="186" spans="1:7" ht="15.75" customHeight="1">
      <c r="A186" s="35"/>
      <c r="B186" s="35"/>
      <c r="C186" s="35"/>
      <c r="D186" s="35"/>
      <c r="E186" s="35"/>
      <c r="F186" s="41"/>
      <c r="G186" s="35"/>
    </row>
    <row r="187" spans="1:7" ht="15.75" customHeight="1">
      <c r="A187" s="35"/>
      <c r="B187" s="35"/>
      <c r="C187" s="35"/>
      <c r="D187" s="35"/>
      <c r="E187" s="35"/>
      <c r="F187" s="41"/>
      <c r="G187" s="35"/>
    </row>
    <row r="188" spans="1:7" ht="15.75" customHeight="1">
      <c r="A188" s="35"/>
      <c r="B188" s="35"/>
      <c r="C188" s="35"/>
      <c r="D188" s="35"/>
      <c r="E188" s="35"/>
      <c r="F188" s="41"/>
      <c r="G188" s="35"/>
    </row>
    <row r="189" spans="1:7" ht="15.75" customHeight="1">
      <c r="A189" s="35"/>
      <c r="B189" s="35"/>
      <c r="C189" s="35"/>
      <c r="D189" s="35"/>
      <c r="E189" s="35"/>
      <c r="F189" s="41"/>
      <c r="G189" s="35"/>
    </row>
    <row r="190" spans="1:7" ht="15.75" customHeight="1">
      <c r="A190" s="35"/>
      <c r="B190" s="35"/>
      <c r="C190" s="35"/>
      <c r="D190" s="35"/>
      <c r="E190" s="35"/>
      <c r="F190" s="41"/>
      <c r="G190" s="35"/>
    </row>
    <row r="191" spans="1:7" ht="15.75" customHeight="1">
      <c r="A191" s="35"/>
      <c r="B191" s="35"/>
      <c r="C191" s="35"/>
      <c r="D191" s="35"/>
      <c r="E191" s="35"/>
      <c r="F191" s="41"/>
      <c r="G191" s="35"/>
    </row>
    <row r="192" spans="1:7" ht="15.75" customHeight="1">
      <c r="A192" s="35"/>
      <c r="B192" s="35"/>
      <c r="C192" s="35"/>
      <c r="D192" s="35"/>
      <c r="E192" s="35"/>
      <c r="F192" s="41"/>
      <c r="G192" s="35"/>
    </row>
    <row r="193" spans="1:7" ht="15.75" customHeight="1">
      <c r="A193" s="35"/>
      <c r="B193" s="35"/>
      <c r="C193" s="35"/>
      <c r="D193" s="35"/>
      <c r="E193" s="35"/>
      <c r="F193" s="41"/>
      <c r="G193" s="35"/>
    </row>
    <row r="194" spans="1:7" ht="15.75" customHeight="1">
      <c r="A194" s="35"/>
      <c r="B194" s="35"/>
      <c r="C194" s="35"/>
      <c r="D194" s="35"/>
      <c r="E194" s="35"/>
      <c r="F194" s="41"/>
      <c r="G194" s="35"/>
    </row>
    <row r="195" spans="1:7" ht="15.75" customHeight="1">
      <c r="A195" s="35"/>
      <c r="B195" s="35"/>
      <c r="C195" s="35"/>
      <c r="D195" s="35"/>
      <c r="E195" s="35"/>
      <c r="F195" s="41"/>
      <c r="G195" s="35"/>
    </row>
    <row r="196" spans="1:7" ht="15.75" customHeight="1">
      <c r="A196" s="35"/>
      <c r="B196" s="35"/>
      <c r="C196" s="35"/>
      <c r="D196" s="35"/>
      <c r="E196" s="35"/>
      <c r="F196" s="41"/>
      <c r="G196" s="35"/>
    </row>
    <row r="197" spans="1:7" ht="15.75" customHeight="1">
      <c r="A197" s="35"/>
      <c r="B197" s="35"/>
      <c r="C197" s="35"/>
      <c r="D197" s="35"/>
      <c r="E197" s="35"/>
      <c r="F197" s="41"/>
      <c r="G197" s="35"/>
    </row>
    <row r="198" spans="1:7" ht="15.75" customHeight="1">
      <c r="A198" s="35"/>
      <c r="B198" s="35"/>
      <c r="C198" s="35"/>
      <c r="D198" s="35"/>
      <c r="E198" s="35"/>
      <c r="F198" s="41"/>
      <c r="G198" s="35"/>
    </row>
    <row r="199" spans="1:7" ht="15.75" customHeight="1">
      <c r="A199" s="35"/>
      <c r="B199" s="35"/>
      <c r="C199" s="35"/>
      <c r="D199" s="35"/>
      <c r="E199" s="35"/>
      <c r="F199" s="41"/>
      <c r="G199" s="35"/>
    </row>
    <row r="200" spans="1:7" ht="15.75" customHeight="1">
      <c r="A200" s="35"/>
      <c r="B200" s="35"/>
      <c r="C200" s="35"/>
      <c r="D200" s="35"/>
      <c r="E200" s="35"/>
      <c r="F200" s="41"/>
      <c r="G200" s="35"/>
    </row>
    <row r="201" spans="1:7" ht="15.75" customHeight="1">
      <c r="A201" s="35"/>
      <c r="B201" s="35"/>
      <c r="C201" s="35"/>
      <c r="D201" s="35"/>
      <c r="E201" s="35"/>
      <c r="F201" s="41"/>
      <c r="G201" s="35"/>
    </row>
    <row r="202" spans="1:7" ht="15.75" customHeight="1">
      <c r="A202" s="35"/>
      <c r="B202" s="35"/>
      <c r="C202" s="35"/>
      <c r="D202" s="35"/>
      <c r="E202" s="35"/>
      <c r="F202" s="41"/>
      <c r="G202" s="35"/>
    </row>
    <row r="203" spans="1:7" ht="15.75" customHeight="1">
      <c r="A203" s="35"/>
      <c r="B203" s="35"/>
      <c r="C203" s="35"/>
      <c r="D203" s="35"/>
      <c r="E203" s="35"/>
      <c r="F203" s="41"/>
      <c r="G203" s="35"/>
    </row>
    <row r="204" spans="1:7" ht="15.75" customHeight="1">
      <c r="A204" s="35"/>
      <c r="B204" s="35"/>
      <c r="C204" s="35"/>
      <c r="D204" s="35"/>
      <c r="E204" s="35"/>
      <c r="F204" s="41"/>
      <c r="G204" s="35"/>
    </row>
    <row r="205" spans="1:7" ht="15.75" customHeight="1">
      <c r="A205" s="35"/>
      <c r="B205" s="35"/>
      <c r="C205" s="35"/>
      <c r="D205" s="35"/>
      <c r="E205" s="35"/>
      <c r="F205" s="41"/>
      <c r="G205" s="35"/>
    </row>
    <row r="206" spans="1:7" ht="15.75" customHeight="1">
      <c r="A206" s="35"/>
      <c r="B206" s="35"/>
      <c r="C206" s="35"/>
      <c r="D206" s="35"/>
      <c r="E206" s="35"/>
      <c r="F206" s="41"/>
      <c r="G206" s="35"/>
    </row>
    <row r="207" spans="1:7" ht="15.75" customHeight="1">
      <c r="A207" s="35"/>
      <c r="B207" s="35"/>
      <c r="C207" s="35"/>
      <c r="D207" s="35"/>
      <c r="E207" s="35"/>
      <c r="F207" s="41"/>
      <c r="G207" s="35"/>
    </row>
    <row r="208" spans="1:7" ht="15.75" customHeight="1">
      <c r="A208" s="35"/>
      <c r="B208" s="35"/>
      <c r="C208" s="35"/>
      <c r="D208" s="35"/>
      <c r="E208" s="35"/>
      <c r="F208" s="41"/>
      <c r="G208" s="35"/>
    </row>
    <row r="209" spans="1:7" ht="15.75" customHeight="1">
      <c r="A209" s="35"/>
      <c r="B209" s="35"/>
      <c r="C209" s="35"/>
      <c r="D209" s="35"/>
      <c r="E209" s="35"/>
      <c r="F209" s="41"/>
      <c r="G209" s="35"/>
    </row>
    <row r="210" spans="1:7" ht="15.75" customHeight="1">
      <c r="A210" s="35"/>
      <c r="B210" s="35"/>
      <c r="C210" s="35"/>
      <c r="D210" s="35"/>
      <c r="E210" s="35"/>
      <c r="F210" s="41"/>
      <c r="G210" s="35"/>
    </row>
    <row r="211" spans="1:7" ht="15.75" customHeight="1">
      <c r="A211" s="35"/>
      <c r="B211" s="35"/>
      <c r="C211" s="35"/>
      <c r="D211" s="35"/>
      <c r="E211" s="35"/>
      <c r="F211" s="41"/>
      <c r="G211" s="35"/>
    </row>
    <row r="212" spans="1:7" ht="15.75" customHeight="1">
      <c r="A212" s="35"/>
      <c r="B212" s="35"/>
      <c r="C212" s="35"/>
      <c r="D212" s="35"/>
      <c r="E212" s="35"/>
      <c r="F212" s="41"/>
      <c r="G212" s="35"/>
    </row>
    <row r="213" spans="1:7" ht="15.75" customHeight="1">
      <c r="A213" s="35"/>
      <c r="B213" s="35"/>
      <c r="C213" s="35"/>
      <c r="D213" s="35"/>
      <c r="E213" s="35"/>
      <c r="F213" s="41"/>
      <c r="G213" s="35"/>
    </row>
    <row r="214" spans="1:7" ht="15.75" customHeight="1">
      <c r="A214" s="35"/>
      <c r="B214" s="35"/>
      <c r="C214" s="35"/>
      <c r="D214" s="35"/>
      <c r="E214" s="35"/>
      <c r="F214" s="41"/>
      <c r="G214" s="35"/>
    </row>
    <row r="215" spans="1:7" ht="15.75" customHeight="1">
      <c r="A215" s="35"/>
      <c r="B215" s="35"/>
      <c r="C215" s="35"/>
      <c r="D215" s="35"/>
      <c r="E215" s="35"/>
      <c r="F215" s="41"/>
      <c r="G215" s="35"/>
    </row>
    <row r="216" spans="1:7" ht="15.75" customHeight="1">
      <c r="A216" s="35"/>
      <c r="B216" s="35"/>
      <c r="C216" s="35"/>
      <c r="D216" s="35"/>
      <c r="E216" s="35"/>
      <c r="F216" s="41"/>
      <c r="G216" s="35"/>
    </row>
    <row r="217" spans="1:7" ht="15.75" customHeight="1">
      <c r="A217" s="35"/>
      <c r="B217" s="35"/>
      <c r="C217" s="35"/>
      <c r="D217" s="35"/>
      <c r="E217" s="35"/>
      <c r="F217" s="41"/>
      <c r="G217" s="35"/>
    </row>
    <row r="218" spans="1:7" ht="15.75" customHeight="1">
      <c r="A218" s="35"/>
      <c r="B218" s="35"/>
      <c r="C218" s="35"/>
      <c r="D218" s="35"/>
      <c r="E218" s="35"/>
      <c r="F218" s="41"/>
      <c r="G218" s="35"/>
    </row>
    <row r="219" spans="1:7" ht="15.75" customHeight="1">
      <c r="A219" s="35"/>
      <c r="B219" s="35"/>
      <c r="C219" s="35"/>
      <c r="D219" s="35"/>
      <c r="E219" s="35"/>
      <c r="F219" s="41"/>
      <c r="G219" s="35"/>
    </row>
    <row r="220" spans="1:7" ht="15.75" customHeight="1">
      <c r="A220" s="35"/>
      <c r="B220" s="35"/>
      <c r="C220" s="35"/>
      <c r="D220" s="35"/>
      <c r="E220" s="35"/>
      <c r="F220" s="41"/>
      <c r="G220" s="35"/>
    </row>
    <row r="221" spans="1:7" ht="15.75" customHeight="1">
      <c r="A221" s="35"/>
      <c r="B221" s="35"/>
      <c r="C221" s="35"/>
      <c r="D221" s="35"/>
      <c r="E221" s="35"/>
      <c r="F221" s="41"/>
      <c r="G221" s="35"/>
    </row>
    <row r="222" spans="1:7" ht="15.75" customHeight="1">
      <c r="A222" s="35"/>
      <c r="B222" s="35"/>
      <c r="C222" s="35"/>
      <c r="D222" s="35"/>
      <c r="E222" s="35"/>
      <c r="F222" s="41"/>
      <c r="G222" s="35"/>
    </row>
    <row r="223" spans="1:7" ht="15.75" customHeight="1">
      <c r="A223" s="35"/>
      <c r="B223" s="35"/>
      <c r="C223" s="35"/>
      <c r="D223" s="35"/>
      <c r="E223" s="35"/>
      <c r="F223" s="41"/>
      <c r="G223" s="35"/>
    </row>
    <row r="224" spans="1:7" ht="15.75" customHeight="1">
      <c r="A224" s="35"/>
      <c r="B224" s="35"/>
      <c r="C224" s="35"/>
      <c r="D224" s="35"/>
      <c r="E224" s="35"/>
      <c r="F224" s="41"/>
      <c r="G224" s="35"/>
    </row>
    <row r="225" spans="1:7" ht="15.75" customHeight="1">
      <c r="A225" s="35"/>
      <c r="B225" s="35"/>
      <c r="C225" s="35"/>
      <c r="D225" s="35"/>
      <c r="E225" s="35"/>
      <c r="F225" s="41"/>
      <c r="G225" s="35"/>
    </row>
    <row r="226" spans="1:7" ht="15.75" customHeight="1">
      <c r="A226" s="35"/>
      <c r="B226" s="35"/>
      <c r="C226" s="35"/>
      <c r="D226" s="35"/>
      <c r="E226" s="35"/>
      <c r="F226" s="41"/>
      <c r="G226" s="35"/>
    </row>
    <row r="227" spans="1:7" ht="15.75" customHeight="1">
      <c r="A227" s="35"/>
      <c r="B227" s="35"/>
      <c r="C227" s="35"/>
      <c r="D227" s="35"/>
      <c r="E227" s="35"/>
      <c r="F227" s="41"/>
      <c r="G227" s="35"/>
    </row>
    <row r="228" spans="1:7" ht="15.75" customHeight="1">
      <c r="A228" s="35"/>
      <c r="B228" s="35"/>
      <c r="C228" s="35"/>
      <c r="D228" s="35"/>
      <c r="E228" s="35"/>
      <c r="F228" s="41"/>
      <c r="G228" s="35"/>
    </row>
    <row r="229" spans="1:7" ht="15.75" customHeight="1">
      <c r="A229" s="35"/>
      <c r="B229" s="35"/>
      <c r="C229" s="35"/>
      <c r="D229" s="35"/>
      <c r="E229" s="35"/>
      <c r="F229" s="41"/>
      <c r="G229" s="35"/>
    </row>
    <row r="230" spans="1:7" ht="15.75" customHeight="1">
      <c r="A230" s="35"/>
      <c r="B230" s="35"/>
      <c r="C230" s="35"/>
      <c r="D230" s="35"/>
      <c r="E230" s="35"/>
      <c r="F230" s="41"/>
      <c r="G230" s="35"/>
    </row>
    <row r="231" spans="1:7" ht="15.75" customHeight="1">
      <c r="A231" s="35"/>
      <c r="B231" s="35"/>
      <c r="C231" s="35"/>
      <c r="D231" s="35"/>
      <c r="E231" s="35"/>
      <c r="F231" s="41"/>
      <c r="G231" s="35"/>
    </row>
    <row r="232" spans="1:7" ht="15.75" customHeight="1">
      <c r="A232" s="35"/>
      <c r="B232" s="35"/>
      <c r="C232" s="35"/>
      <c r="D232" s="35"/>
      <c r="E232" s="35"/>
      <c r="F232" s="41"/>
      <c r="G232" s="35"/>
    </row>
    <row r="233" spans="1:7" ht="15.75" customHeight="1">
      <c r="A233" s="35"/>
      <c r="B233" s="35"/>
      <c r="C233" s="35"/>
      <c r="D233" s="35"/>
      <c r="E233" s="35"/>
      <c r="F233" s="41"/>
      <c r="G233" s="35"/>
    </row>
    <row r="234" spans="1:7" ht="15.75" customHeight="1">
      <c r="A234" s="35"/>
      <c r="B234" s="35"/>
      <c r="C234" s="35"/>
      <c r="D234" s="35"/>
      <c r="E234" s="35"/>
      <c r="F234" s="41"/>
      <c r="G234" s="35"/>
    </row>
    <row r="235" spans="1:7" ht="15.75" customHeight="1">
      <c r="A235" s="35"/>
      <c r="B235" s="35"/>
      <c r="C235" s="35"/>
      <c r="D235" s="35"/>
      <c r="E235" s="35"/>
      <c r="F235" s="41"/>
      <c r="G235" s="35"/>
    </row>
    <row r="236" spans="1:7" ht="15.75" customHeight="1">
      <c r="A236" s="35"/>
      <c r="B236" s="35"/>
      <c r="C236" s="35"/>
      <c r="D236" s="35"/>
      <c r="E236" s="35"/>
      <c r="F236" s="41"/>
      <c r="G236" s="35"/>
    </row>
    <row r="237" spans="1:7" ht="15.75" customHeight="1">
      <c r="A237" s="35"/>
      <c r="B237" s="35"/>
      <c r="C237" s="35"/>
      <c r="D237" s="35"/>
      <c r="E237" s="35"/>
      <c r="F237" s="41"/>
      <c r="G237" s="35"/>
    </row>
    <row r="238" spans="1:7" ht="15.75" customHeight="1">
      <c r="A238" s="35"/>
      <c r="B238" s="35"/>
      <c r="C238" s="35"/>
      <c r="D238" s="35"/>
      <c r="E238" s="35"/>
      <c r="F238" s="41"/>
      <c r="G238" s="35"/>
    </row>
    <row r="239" spans="1:7" ht="15.75" customHeight="1">
      <c r="A239" s="35"/>
      <c r="B239" s="35"/>
      <c r="C239" s="35"/>
      <c r="D239" s="35"/>
      <c r="E239" s="35"/>
      <c r="F239" s="41"/>
      <c r="G239" s="35"/>
    </row>
    <row r="240" spans="1:7" ht="15.75" customHeight="1">
      <c r="A240" s="35"/>
      <c r="B240" s="35"/>
      <c r="C240" s="35"/>
      <c r="D240" s="35"/>
      <c r="E240" s="35"/>
      <c r="F240" s="41"/>
      <c r="G240" s="35"/>
    </row>
    <row r="241" spans="1:7" ht="15.75" customHeight="1">
      <c r="A241" s="35"/>
      <c r="B241" s="35"/>
      <c r="C241" s="35"/>
      <c r="D241" s="35"/>
      <c r="E241" s="35"/>
      <c r="F241" s="41"/>
      <c r="G241" s="35"/>
    </row>
    <row r="242" spans="1:7" ht="15.75" customHeight="1">
      <c r="A242" s="35"/>
      <c r="B242" s="35"/>
      <c r="C242" s="35"/>
      <c r="D242" s="35"/>
      <c r="E242" s="35"/>
      <c r="F242" s="41"/>
      <c r="G242" s="35"/>
    </row>
    <row r="243" spans="1:7" ht="15.75" customHeight="1">
      <c r="A243" s="35"/>
      <c r="B243" s="35"/>
      <c r="C243" s="35"/>
      <c r="D243" s="35"/>
      <c r="E243" s="35"/>
      <c r="F243" s="41"/>
      <c r="G243" s="35"/>
    </row>
    <row r="244" spans="1:7" ht="15.75" customHeight="1">
      <c r="A244" s="35"/>
      <c r="B244" s="35"/>
      <c r="C244" s="35"/>
      <c r="D244" s="35"/>
      <c r="E244" s="35"/>
      <c r="F244" s="41"/>
      <c r="G244" s="35"/>
    </row>
    <row r="245" spans="1:7" ht="15.75" customHeight="1">
      <c r="A245" s="35"/>
      <c r="B245" s="35"/>
      <c r="C245" s="35"/>
      <c r="D245" s="35"/>
      <c r="E245" s="35"/>
      <c r="F245" s="41"/>
      <c r="G245" s="35"/>
    </row>
    <row r="246" spans="1:7" ht="15.75" customHeight="1">
      <c r="A246" s="35"/>
      <c r="B246" s="35"/>
      <c r="C246" s="35"/>
      <c r="D246" s="35"/>
      <c r="E246" s="35"/>
      <c r="F246" s="41"/>
      <c r="G246" s="35"/>
    </row>
    <row r="247" spans="1:7" ht="15.75" customHeight="1">
      <c r="A247" s="35"/>
      <c r="B247" s="35"/>
      <c r="C247" s="35"/>
      <c r="D247" s="35"/>
      <c r="E247" s="35"/>
      <c r="F247" s="41"/>
      <c r="G247" s="35"/>
    </row>
    <row r="248" spans="1:7" ht="15.75" customHeight="1">
      <c r="A248" s="35"/>
      <c r="B248" s="35"/>
      <c r="C248" s="35"/>
      <c r="D248" s="35"/>
      <c r="E248" s="35"/>
      <c r="F248" s="41"/>
      <c r="G248" s="35"/>
    </row>
    <row r="249" spans="1:7" ht="15.75" customHeight="1">
      <c r="A249" s="35"/>
      <c r="B249" s="35"/>
      <c r="C249" s="35"/>
      <c r="D249" s="35"/>
      <c r="E249" s="35"/>
      <c r="F249" s="41"/>
      <c r="G249" s="35"/>
    </row>
    <row r="250" spans="1:7" ht="15.75" customHeight="1">
      <c r="A250" s="35"/>
      <c r="B250" s="35"/>
      <c r="C250" s="35"/>
      <c r="D250" s="35"/>
      <c r="E250" s="35"/>
      <c r="F250" s="41"/>
      <c r="G250" s="35"/>
    </row>
    <row r="251" spans="1:7" ht="15.75" customHeight="1">
      <c r="A251" s="35"/>
      <c r="B251" s="35"/>
      <c r="C251" s="35"/>
      <c r="D251" s="35"/>
      <c r="E251" s="35"/>
      <c r="F251" s="41"/>
      <c r="G251" s="35"/>
    </row>
    <row r="252" spans="1:7" ht="15.75" customHeight="1">
      <c r="A252" s="35"/>
      <c r="B252" s="35"/>
      <c r="C252" s="35"/>
      <c r="D252" s="35"/>
      <c r="E252" s="35"/>
      <c r="F252" s="41"/>
      <c r="G252" s="35"/>
    </row>
    <row r="253" spans="1:7" ht="15.75" customHeight="1">
      <c r="A253" s="35"/>
      <c r="B253" s="35"/>
      <c r="C253" s="35"/>
      <c r="D253" s="35"/>
      <c r="E253" s="35"/>
      <c r="F253" s="41"/>
      <c r="G253" s="35"/>
    </row>
    <row r="254" spans="1:7" ht="15.75" customHeight="1">
      <c r="A254" s="35"/>
      <c r="B254" s="35"/>
      <c r="C254" s="35"/>
      <c r="D254" s="35"/>
      <c r="E254" s="35"/>
      <c r="F254" s="41"/>
      <c r="G254" s="35"/>
    </row>
    <row r="255" spans="1:7" ht="15.75" customHeight="1">
      <c r="A255" s="35"/>
      <c r="B255" s="35"/>
      <c r="C255" s="35"/>
      <c r="D255" s="35"/>
      <c r="E255" s="35"/>
      <c r="F255" s="41"/>
      <c r="G255" s="35"/>
    </row>
    <row r="256" spans="1:7" ht="15.75" customHeight="1">
      <c r="A256" s="35"/>
      <c r="B256" s="35"/>
      <c r="C256" s="35"/>
      <c r="D256" s="35"/>
      <c r="E256" s="35"/>
      <c r="F256" s="41"/>
      <c r="G256" s="35"/>
    </row>
    <row r="257" spans="1:7" ht="15.75" customHeight="1">
      <c r="A257" s="35"/>
      <c r="B257" s="35"/>
      <c r="C257" s="35"/>
      <c r="D257" s="35"/>
      <c r="E257" s="35"/>
      <c r="F257" s="41"/>
      <c r="G257" s="35"/>
    </row>
    <row r="258" spans="1:7" ht="15.75" customHeight="1">
      <c r="A258" s="35"/>
      <c r="B258" s="35"/>
      <c r="C258" s="35"/>
      <c r="D258" s="35"/>
      <c r="E258" s="35"/>
      <c r="F258" s="41"/>
      <c r="G258" s="35"/>
    </row>
    <row r="259" spans="1:7" ht="15.75" customHeight="1">
      <c r="A259" s="35"/>
      <c r="B259" s="35"/>
      <c r="C259" s="35"/>
      <c r="D259" s="35"/>
      <c r="E259" s="35"/>
      <c r="F259" s="41"/>
      <c r="G259" s="35"/>
    </row>
    <row r="260" spans="1:7" ht="15.75" customHeight="1">
      <c r="A260" s="35"/>
      <c r="B260" s="35"/>
      <c r="C260" s="35"/>
      <c r="D260" s="35"/>
      <c r="E260" s="35"/>
      <c r="F260" s="41"/>
      <c r="G260" s="35"/>
    </row>
    <row r="261" spans="1:7" ht="15.75" customHeight="1">
      <c r="A261" s="35"/>
      <c r="B261" s="35"/>
      <c r="C261" s="35"/>
      <c r="D261" s="35"/>
      <c r="E261" s="35"/>
      <c r="F261" s="41"/>
      <c r="G261" s="35"/>
    </row>
    <row r="262" spans="1:7" ht="15.75" customHeight="1">
      <c r="A262" s="35"/>
      <c r="B262" s="35"/>
      <c r="C262" s="35"/>
      <c r="D262" s="35"/>
      <c r="E262" s="35"/>
      <c r="F262" s="41"/>
      <c r="G262" s="35"/>
    </row>
    <row r="263" spans="1:7" ht="15.75" customHeight="1">
      <c r="A263" s="35"/>
      <c r="B263" s="35"/>
      <c r="C263" s="35"/>
      <c r="D263" s="35"/>
      <c r="E263" s="35"/>
      <c r="F263" s="41"/>
      <c r="G263" s="35"/>
    </row>
    <row r="264" spans="1:7" ht="15.75" customHeight="1">
      <c r="A264" s="35"/>
      <c r="B264" s="35"/>
      <c r="C264" s="35"/>
      <c r="D264" s="35"/>
      <c r="E264" s="35"/>
      <c r="F264" s="41"/>
      <c r="G264" s="35"/>
    </row>
    <row r="265" spans="1:7" ht="15.75" customHeight="1">
      <c r="A265" s="35"/>
      <c r="B265" s="35"/>
      <c r="C265" s="35"/>
      <c r="D265" s="35"/>
      <c r="E265" s="35"/>
      <c r="F265" s="41"/>
      <c r="G265" s="35"/>
    </row>
    <row r="266" spans="1:7" ht="15.75" customHeight="1">
      <c r="A266" s="35"/>
      <c r="B266" s="35"/>
      <c r="C266" s="35"/>
      <c r="D266" s="35"/>
      <c r="E266" s="35"/>
      <c r="F266" s="41"/>
      <c r="G266" s="35"/>
    </row>
    <row r="267" spans="1:7" ht="15.75" customHeight="1">
      <c r="A267" s="35"/>
      <c r="B267" s="35"/>
      <c r="C267" s="35"/>
      <c r="D267" s="35"/>
      <c r="E267" s="35"/>
      <c r="F267" s="41"/>
      <c r="G267" s="35"/>
    </row>
    <row r="268" spans="1:7" ht="15.75" customHeight="1">
      <c r="A268" s="35"/>
      <c r="B268" s="35"/>
      <c r="C268" s="35"/>
      <c r="D268" s="35"/>
      <c r="E268" s="35"/>
      <c r="F268" s="41"/>
      <c r="G268" s="35"/>
    </row>
    <row r="269" spans="1:7" ht="15.75" customHeight="1">
      <c r="A269" s="35"/>
      <c r="B269" s="35"/>
      <c r="C269" s="35"/>
      <c r="D269" s="35"/>
      <c r="E269" s="35"/>
      <c r="F269" s="41"/>
      <c r="G269" s="35"/>
    </row>
    <row r="270" spans="1:7" ht="15.75" customHeight="1">
      <c r="A270" s="35"/>
      <c r="B270" s="35"/>
      <c r="C270" s="35"/>
      <c r="D270" s="35"/>
      <c r="E270" s="35"/>
      <c r="F270" s="41"/>
      <c r="G270" s="35"/>
    </row>
    <row r="271" spans="1:7" ht="15.75" customHeight="1">
      <c r="A271" s="35"/>
      <c r="B271" s="35"/>
      <c r="C271" s="35"/>
      <c r="D271" s="35"/>
      <c r="E271" s="35"/>
      <c r="F271" s="41"/>
      <c r="G271" s="35"/>
    </row>
    <row r="272" spans="1:7" ht="15.75" customHeight="1">
      <c r="A272" s="35"/>
      <c r="B272" s="35"/>
      <c r="C272" s="35"/>
      <c r="D272" s="35"/>
      <c r="E272" s="35"/>
      <c r="F272" s="41"/>
      <c r="G272" s="35"/>
    </row>
    <row r="273" spans="1:7" ht="15.75" customHeight="1">
      <c r="A273" s="35"/>
      <c r="B273" s="35"/>
      <c r="C273" s="35"/>
      <c r="D273" s="35"/>
      <c r="E273" s="35"/>
      <c r="F273" s="41"/>
      <c r="G273" s="35"/>
    </row>
    <row r="274" spans="1:7" ht="15.75" customHeight="1">
      <c r="A274" s="35"/>
      <c r="B274" s="35"/>
      <c r="C274" s="35"/>
      <c r="D274" s="35"/>
      <c r="E274" s="35"/>
      <c r="F274" s="41"/>
      <c r="G274" s="35"/>
    </row>
    <row r="275" spans="1:7" ht="15.75" customHeight="1">
      <c r="A275" s="35"/>
      <c r="B275" s="35"/>
      <c r="C275" s="35"/>
      <c r="D275" s="35"/>
      <c r="E275" s="35"/>
      <c r="F275" s="41"/>
      <c r="G275" s="35"/>
    </row>
    <row r="276" spans="1:7" ht="15.75" customHeight="1">
      <c r="A276" s="35"/>
      <c r="B276" s="35"/>
      <c r="C276" s="35"/>
      <c r="D276" s="35"/>
      <c r="E276" s="35"/>
      <c r="F276" s="41"/>
      <c r="G276" s="35"/>
    </row>
    <row r="277" spans="1:7" ht="15.75" customHeight="1">
      <c r="A277" s="35"/>
      <c r="B277" s="35"/>
      <c r="C277" s="35"/>
      <c r="D277" s="35"/>
      <c r="E277" s="35"/>
      <c r="F277" s="41"/>
      <c r="G277" s="35"/>
    </row>
    <row r="278" spans="1:7" ht="15.75" customHeight="1">
      <c r="A278" s="35"/>
      <c r="B278" s="35"/>
      <c r="C278" s="35"/>
      <c r="D278" s="35"/>
      <c r="E278" s="35"/>
      <c r="F278" s="41"/>
      <c r="G278" s="35"/>
    </row>
    <row r="279" spans="1:7" ht="15.75" customHeight="1">
      <c r="A279" s="35"/>
      <c r="B279" s="35"/>
      <c r="C279" s="35"/>
      <c r="D279" s="35"/>
      <c r="E279" s="35"/>
      <c r="F279" s="41"/>
      <c r="G279" s="35"/>
    </row>
    <row r="280" spans="1:7" ht="15.75" customHeight="1">
      <c r="A280" s="35"/>
      <c r="B280" s="35"/>
      <c r="C280" s="35"/>
      <c r="D280" s="35"/>
      <c r="E280" s="35"/>
      <c r="F280" s="41"/>
      <c r="G280" s="35"/>
    </row>
    <row r="281" spans="1:7" ht="15.75" customHeight="1">
      <c r="A281" s="35"/>
      <c r="B281" s="35"/>
      <c r="C281" s="35"/>
      <c r="D281" s="35"/>
      <c r="E281" s="35"/>
      <c r="F281" s="41"/>
      <c r="G281" s="35"/>
    </row>
    <row r="282" spans="1:7" ht="15.75" customHeight="1">
      <c r="A282" s="35"/>
      <c r="B282" s="35"/>
      <c r="C282" s="35"/>
      <c r="D282" s="35"/>
      <c r="E282" s="35"/>
      <c r="F282" s="41"/>
      <c r="G282" s="35"/>
    </row>
    <row r="283" spans="1:7" ht="15.75" customHeight="1">
      <c r="A283" s="35"/>
      <c r="B283" s="35"/>
      <c r="C283" s="35"/>
      <c r="D283" s="35"/>
      <c r="E283" s="35"/>
      <c r="F283" s="41"/>
      <c r="G283" s="35"/>
    </row>
    <row r="284" spans="1:7" ht="15.75" customHeight="1">
      <c r="A284" s="35"/>
      <c r="B284" s="35"/>
      <c r="C284" s="35"/>
      <c r="D284" s="35"/>
      <c r="E284" s="35"/>
      <c r="F284" s="41"/>
      <c r="G284" s="35"/>
    </row>
    <row r="285" spans="1:7" ht="15.75" customHeight="1">
      <c r="A285" s="35"/>
      <c r="B285" s="35"/>
      <c r="C285" s="35"/>
      <c r="D285" s="35"/>
      <c r="E285" s="35"/>
      <c r="F285" s="41"/>
      <c r="G285" s="35"/>
    </row>
    <row r="286" spans="1:7" ht="15.75" customHeight="1">
      <c r="A286" s="35"/>
      <c r="B286" s="35"/>
      <c r="C286" s="35"/>
      <c r="D286" s="35"/>
      <c r="E286" s="35"/>
      <c r="F286" s="41"/>
      <c r="G286" s="35"/>
    </row>
    <row r="287" spans="1:7" ht="15.75" customHeight="1">
      <c r="A287" s="35"/>
      <c r="B287" s="35"/>
      <c r="C287" s="35"/>
      <c r="D287" s="35"/>
      <c r="E287" s="35"/>
      <c r="F287" s="41"/>
      <c r="G287" s="35"/>
    </row>
    <row r="288" spans="1:7" ht="15.75" customHeight="1">
      <c r="A288" s="35"/>
      <c r="B288" s="35"/>
      <c r="C288" s="35"/>
      <c r="D288" s="35"/>
      <c r="E288" s="35"/>
      <c r="F288" s="41"/>
      <c r="G288" s="35"/>
    </row>
    <row r="289" spans="1:7" ht="15.75" customHeight="1">
      <c r="A289" s="35"/>
      <c r="B289" s="35"/>
      <c r="C289" s="35"/>
      <c r="D289" s="35"/>
      <c r="E289" s="35"/>
      <c r="F289" s="41"/>
      <c r="G289" s="35"/>
    </row>
    <row r="290" spans="1:7" ht="15.75" customHeight="1">
      <c r="A290" s="35"/>
      <c r="B290" s="35"/>
      <c r="C290" s="35"/>
      <c r="D290" s="35"/>
      <c r="E290" s="35"/>
      <c r="F290" s="41"/>
      <c r="G290" s="35"/>
    </row>
    <row r="291" spans="1:7" ht="15.75" customHeight="1">
      <c r="A291" s="35"/>
      <c r="B291" s="35"/>
      <c r="C291" s="35"/>
      <c r="D291" s="35"/>
      <c r="E291" s="35"/>
      <c r="F291" s="41"/>
      <c r="G291" s="35"/>
    </row>
    <row r="292" spans="1:7" ht="15.75" customHeight="1">
      <c r="A292" s="35"/>
      <c r="B292" s="35"/>
      <c r="C292" s="35"/>
      <c r="D292" s="35"/>
      <c r="E292" s="35"/>
      <c r="F292" s="41"/>
      <c r="G292" s="35"/>
    </row>
    <row r="293" spans="1:7" ht="15.75" customHeight="1">
      <c r="A293" s="35"/>
      <c r="B293" s="35"/>
      <c r="C293" s="35"/>
      <c r="D293" s="35"/>
      <c r="E293" s="35"/>
      <c r="F293" s="41"/>
      <c r="G293" s="35"/>
    </row>
    <row r="294" spans="1:7" ht="15.75" customHeight="1">
      <c r="A294" s="35"/>
      <c r="B294" s="35"/>
      <c r="C294" s="35"/>
      <c r="D294" s="35"/>
      <c r="E294" s="35"/>
      <c r="F294" s="41"/>
      <c r="G294" s="35"/>
    </row>
    <row r="295" spans="1:7" ht="15.75" customHeight="1">
      <c r="A295" s="35"/>
      <c r="B295" s="35"/>
      <c r="C295" s="35"/>
      <c r="D295" s="35"/>
      <c r="E295" s="35"/>
      <c r="F295" s="41"/>
      <c r="G295" s="35"/>
    </row>
    <row r="296" spans="1:7" ht="15.75" customHeight="1">
      <c r="A296" s="35"/>
      <c r="B296" s="35"/>
      <c r="C296" s="35"/>
      <c r="D296" s="35"/>
      <c r="E296" s="35"/>
      <c r="F296" s="41"/>
      <c r="G296" s="35"/>
    </row>
    <row r="297" spans="1:7" ht="15.75" customHeight="1">
      <c r="A297" s="35"/>
      <c r="B297" s="35"/>
      <c r="C297" s="35"/>
      <c r="D297" s="35"/>
      <c r="E297" s="35"/>
      <c r="F297" s="41"/>
      <c r="G297" s="35"/>
    </row>
    <row r="298" spans="1:7" ht="15.75" customHeight="1">
      <c r="A298" s="35"/>
      <c r="B298" s="35"/>
      <c r="C298" s="35"/>
      <c r="D298" s="35"/>
      <c r="E298" s="35"/>
      <c r="F298" s="41"/>
      <c r="G298" s="35"/>
    </row>
    <row r="299" spans="1:7" ht="15.75" customHeight="1">
      <c r="A299" s="35"/>
      <c r="B299" s="35"/>
      <c r="C299" s="35"/>
      <c r="D299" s="35"/>
      <c r="E299" s="35"/>
      <c r="F299" s="41"/>
      <c r="G299" s="35"/>
    </row>
    <row r="300" spans="1:7" ht="15.75" customHeight="1">
      <c r="A300" s="35"/>
      <c r="B300" s="35"/>
      <c r="C300" s="35"/>
      <c r="D300" s="35"/>
      <c r="E300" s="35"/>
      <c r="F300" s="41"/>
      <c r="G300" s="35"/>
    </row>
    <row r="301" spans="1:7" ht="15.75" customHeight="1">
      <c r="A301" s="35"/>
      <c r="B301" s="35"/>
      <c r="C301" s="35"/>
      <c r="D301" s="35"/>
      <c r="E301" s="35"/>
      <c r="F301" s="41"/>
      <c r="G301" s="35"/>
    </row>
    <row r="302" spans="1:7" ht="15.75" customHeight="1">
      <c r="A302" s="35"/>
      <c r="B302" s="35"/>
      <c r="C302" s="35"/>
      <c r="D302" s="35"/>
      <c r="E302" s="35"/>
      <c r="F302" s="41"/>
      <c r="G302" s="35"/>
    </row>
    <row r="303" spans="1:7" ht="15.75" customHeight="1">
      <c r="A303" s="35"/>
      <c r="B303" s="35"/>
      <c r="C303" s="35"/>
      <c r="D303" s="35"/>
      <c r="E303" s="35"/>
      <c r="F303" s="41"/>
      <c r="G303" s="35"/>
    </row>
    <row r="304" spans="1:7" ht="15.75" customHeight="1">
      <c r="A304" s="35"/>
      <c r="B304" s="35"/>
      <c r="C304" s="35"/>
      <c r="D304" s="35"/>
      <c r="E304" s="35"/>
      <c r="F304" s="41"/>
      <c r="G304" s="35"/>
    </row>
    <row r="305" spans="1:7" ht="15.75" customHeight="1">
      <c r="A305" s="35"/>
      <c r="B305" s="35"/>
      <c r="C305" s="35"/>
      <c r="D305" s="35"/>
      <c r="E305" s="35"/>
      <c r="F305" s="41"/>
      <c r="G305" s="35"/>
    </row>
    <row r="306" spans="1:7" ht="15.75" customHeight="1">
      <c r="A306" s="35"/>
      <c r="B306" s="35"/>
      <c r="C306" s="35"/>
      <c r="D306" s="35"/>
      <c r="E306" s="35"/>
      <c r="F306" s="41"/>
      <c r="G306" s="35"/>
    </row>
    <row r="307" spans="1:7" ht="15.75" customHeight="1">
      <c r="A307" s="35"/>
      <c r="B307" s="35"/>
      <c r="C307" s="35"/>
      <c r="D307" s="35"/>
      <c r="E307" s="35"/>
      <c r="F307" s="41"/>
      <c r="G307" s="35"/>
    </row>
    <row r="308" spans="1:7" ht="15.75" customHeight="1">
      <c r="A308" s="35"/>
      <c r="B308" s="35"/>
      <c r="C308" s="35"/>
      <c r="D308" s="35"/>
      <c r="E308" s="35"/>
      <c r="F308" s="41"/>
      <c r="G308" s="35"/>
    </row>
    <row r="309" spans="1:7" ht="15.75" customHeight="1">
      <c r="A309" s="35"/>
      <c r="B309" s="35"/>
      <c r="C309" s="35"/>
      <c r="D309" s="35"/>
      <c r="E309" s="35"/>
      <c r="F309" s="41"/>
      <c r="G309" s="35"/>
    </row>
    <row r="310" spans="1:7" ht="15.75" customHeight="1">
      <c r="A310" s="35"/>
      <c r="B310" s="35"/>
      <c r="C310" s="35"/>
      <c r="D310" s="35"/>
      <c r="E310" s="35"/>
      <c r="F310" s="41"/>
      <c r="G310" s="35"/>
    </row>
    <row r="311" spans="1:7" ht="15.75" customHeight="1">
      <c r="A311" s="35"/>
      <c r="B311" s="35"/>
      <c r="C311" s="35"/>
      <c r="D311" s="35"/>
      <c r="E311" s="35"/>
      <c r="F311" s="41"/>
      <c r="G311" s="35"/>
    </row>
    <row r="312" spans="1:7" ht="15.75" customHeight="1">
      <c r="A312" s="35"/>
      <c r="B312" s="35"/>
      <c r="C312" s="35"/>
      <c r="D312" s="35"/>
      <c r="E312" s="35"/>
      <c r="F312" s="41"/>
      <c r="G312" s="35"/>
    </row>
    <row r="313" spans="1:7" ht="15.75" customHeight="1">
      <c r="A313" s="35"/>
      <c r="B313" s="35"/>
      <c r="C313" s="35"/>
      <c r="D313" s="35"/>
      <c r="E313" s="35"/>
      <c r="F313" s="41"/>
      <c r="G313" s="35"/>
    </row>
    <row r="314" spans="1:7" ht="15.75" customHeight="1">
      <c r="A314" s="35"/>
      <c r="B314" s="35"/>
      <c r="C314" s="35"/>
      <c r="D314" s="35"/>
      <c r="E314" s="35"/>
      <c r="F314" s="41"/>
      <c r="G314" s="35"/>
    </row>
    <row r="315" spans="1:7" ht="15.75" customHeight="1">
      <c r="A315" s="35"/>
      <c r="B315" s="35"/>
      <c r="C315" s="35"/>
      <c r="D315" s="35"/>
      <c r="E315" s="35"/>
      <c r="F315" s="41"/>
      <c r="G315" s="35"/>
    </row>
    <row r="316" spans="1:7" ht="15.75" customHeight="1">
      <c r="A316" s="35"/>
      <c r="B316" s="35"/>
      <c r="C316" s="35"/>
      <c r="D316" s="35"/>
      <c r="E316" s="35"/>
      <c r="F316" s="41"/>
      <c r="G316" s="35"/>
    </row>
    <row r="317" spans="1:7" ht="15.75" customHeight="1">
      <c r="A317" s="35"/>
      <c r="B317" s="35"/>
      <c r="C317" s="35"/>
      <c r="D317" s="35"/>
      <c r="E317" s="35"/>
      <c r="F317" s="41"/>
      <c r="G317" s="35"/>
    </row>
    <row r="318" spans="1:7" ht="15.75" customHeight="1">
      <c r="A318" s="35"/>
      <c r="B318" s="35"/>
      <c r="C318" s="35"/>
      <c r="D318" s="35"/>
      <c r="E318" s="35"/>
      <c r="F318" s="41"/>
      <c r="G318" s="35"/>
    </row>
    <row r="319" spans="1:7" ht="15.75" customHeight="1">
      <c r="A319" s="35"/>
      <c r="B319" s="35"/>
      <c r="C319" s="35"/>
      <c r="D319" s="35"/>
      <c r="E319" s="35"/>
      <c r="F319" s="41"/>
      <c r="G319" s="35"/>
    </row>
    <row r="320" spans="1:7" ht="15.75" customHeight="1">
      <c r="A320" s="35"/>
      <c r="B320" s="35"/>
      <c r="C320" s="35"/>
      <c r="D320" s="35"/>
      <c r="E320" s="35"/>
      <c r="F320" s="41"/>
      <c r="G320" s="35"/>
    </row>
    <row r="321" spans="1:7" ht="15.75" customHeight="1">
      <c r="A321" s="35"/>
      <c r="B321" s="35"/>
      <c r="C321" s="35"/>
      <c r="D321" s="35"/>
      <c r="E321" s="35"/>
      <c r="F321" s="41"/>
      <c r="G321" s="35"/>
    </row>
    <row r="322" spans="1:7" ht="15.75" customHeight="1">
      <c r="A322" s="35"/>
      <c r="B322" s="35"/>
      <c r="C322" s="35"/>
      <c r="D322" s="35"/>
      <c r="E322" s="35"/>
      <c r="F322" s="41"/>
      <c r="G322" s="35"/>
    </row>
    <row r="323" spans="1:7" ht="15.75" customHeight="1">
      <c r="A323" s="35"/>
      <c r="B323" s="35"/>
      <c r="C323" s="35"/>
      <c r="D323" s="35"/>
      <c r="E323" s="35"/>
      <c r="F323" s="41"/>
      <c r="G323" s="35"/>
    </row>
    <row r="324" spans="1:7" ht="15.75" customHeight="1">
      <c r="A324" s="35"/>
      <c r="B324" s="35"/>
      <c r="C324" s="35"/>
      <c r="D324" s="35"/>
      <c r="E324" s="35"/>
      <c r="F324" s="41"/>
      <c r="G324" s="35"/>
    </row>
    <row r="325" spans="1:7" ht="15.75" customHeight="1">
      <c r="A325" s="35"/>
      <c r="B325" s="35"/>
      <c r="C325" s="35"/>
      <c r="D325" s="35"/>
      <c r="E325" s="35"/>
      <c r="F325" s="41"/>
      <c r="G325" s="35"/>
    </row>
    <row r="326" spans="1:7" ht="15.75" customHeight="1">
      <c r="A326" s="35"/>
      <c r="B326" s="35"/>
      <c r="C326" s="35"/>
      <c r="D326" s="35"/>
      <c r="E326" s="35"/>
      <c r="F326" s="41"/>
      <c r="G326" s="35"/>
    </row>
    <row r="327" spans="1:7" ht="15.75" customHeight="1">
      <c r="A327" s="35"/>
      <c r="B327" s="35"/>
      <c r="C327" s="35"/>
      <c r="D327" s="35"/>
      <c r="E327" s="35"/>
      <c r="F327" s="41"/>
      <c r="G327" s="35"/>
    </row>
    <row r="328" spans="1:7" ht="15.75" customHeight="1">
      <c r="A328" s="35"/>
      <c r="B328" s="35"/>
      <c r="C328" s="35"/>
      <c r="D328" s="35"/>
      <c r="E328" s="35"/>
      <c r="F328" s="41"/>
      <c r="G328" s="35"/>
    </row>
    <row r="329" spans="1:7" ht="15.75" customHeight="1">
      <c r="A329" s="35"/>
      <c r="B329" s="35"/>
      <c r="C329" s="35"/>
      <c r="D329" s="35"/>
      <c r="E329" s="35"/>
      <c r="F329" s="41"/>
      <c r="G329" s="35"/>
    </row>
    <row r="330" spans="1:7" ht="15.75" customHeight="1">
      <c r="A330" s="35"/>
      <c r="B330" s="35"/>
      <c r="C330" s="35"/>
      <c r="D330" s="35"/>
      <c r="E330" s="35"/>
      <c r="F330" s="41"/>
      <c r="G330" s="35"/>
    </row>
    <row r="331" spans="1:7" ht="15.75" customHeight="1">
      <c r="A331" s="35"/>
      <c r="B331" s="35"/>
      <c r="C331" s="35"/>
      <c r="D331" s="35"/>
      <c r="E331" s="35"/>
      <c r="F331" s="41"/>
      <c r="G331" s="35"/>
    </row>
    <row r="332" spans="1:7" ht="15.75" customHeight="1">
      <c r="A332" s="35"/>
      <c r="B332" s="35"/>
      <c r="C332" s="35"/>
      <c r="D332" s="35"/>
      <c r="E332" s="35"/>
      <c r="F332" s="41"/>
      <c r="G332" s="35"/>
    </row>
    <row r="333" spans="1:7" ht="15.75" customHeight="1">
      <c r="A333" s="35"/>
      <c r="B333" s="35"/>
      <c r="C333" s="35"/>
      <c r="D333" s="35"/>
      <c r="E333" s="35"/>
      <c r="F333" s="41"/>
      <c r="G333" s="35"/>
    </row>
    <row r="334" spans="1:7" ht="15.75" customHeight="1">
      <c r="A334" s="35"/>
      <c r="B334" s="35"/>
      <c r="C334" s="35"/>
      <c r="D334" s="35"/>
      <c r="E334" s="35"/>
      <c r="F334" s="41"/>
      <c r="G334" s="35"/>
    </row>
    <row r="335" spans="1:7" ht="15.75" customHeight="1">
      <c r="A335" s="35"/>
      <c r="B335" s="35"/>
      <c r="C335" s="35"/>
      <c r="D335" s="35"/>
      <c r="E335" s="35"/>
      <c r="F335" s="41"/>
      <c r="G335" s="35"/>
    </row>
    <row r="336" spans="1:7" ht="15.75" customHeight="1">
      <c r="A336" s="35"/>
      <c r="B336" s="35"/>
      <c r="C336" s="35"/>
      <c r="D336" s="35"/>
      <c r="E336" s="35"/>
      <c r="F336" s="41"/>
      <c r="G336" s="35"/>
    </row>
    <row r="337" spans="1:7" ht="15.75" customHeight="1">
      <c r="A337" s="35"/>
      <c r="B337" s="35"/>
      <c r="C337" s="35"/>
      <c r="D337" s="35"/>
      <c r="E337" s="35"/>
      <c r="F337" s="41"/>
      <c r="G337" s="35"/>
    </row>
    <row r="338" spans="1:7" ht="15.75" customHeight="1">
      <c r="A338" s="35"/>
      <c r="B338" s="35"/>
      <c r="C338" s="35"/>
      <c r="D338" s="35"/>
      <c r="E338" s="35"/>
      <c r="F338" s="41"/>
      <c r="G338" s="35"/>
    </row>
    <row r="339" spans="1:7" ht="15.75" customHeight="1">
      <c r="A339" s="35"/>
      <c r="B339" s="35"/>
      <c r="C339" s="35"/>
      <c r="D339" s="35"/>
      <c r="E339" s="35"/>
      <c r="F339" s="41"/>
      <c r="G339" s="35"/>
    </row>
    <row r="340" spans="1:7" ht="15.75" customHeight="1">
      <c r="A340" s="35"/>
      <c r="B340" s="35"/>
      <c r="C340" s="35"/>
      <c r="D340" s="35"/>
      <c r="E340" s="35"/>
      <c r="F340" s="41"/>
      <c r="G340" s="35"/>
    </row>
    <row r="341" spans="1:7" ht="15.75" customHeight="1">
      <c r="A341" s="35"/>
      <c r="B341" s="35"/>
      <c r="C341" s="35"/>
      <c r="D341" s="35"/>
      <c r="E341" s="35"/>
      <c r="F341" s="41"/>
      <c r="G341" s="35"/>
    </row>
    <row r="342" spans="1:7" ht="15.75" customHeight="1">
      <c r="A342" s="35"/>
      <c r="B342" s="35"/>
      <c r="C342" s="35"/>
      <c r="D342" s="35"/>
      <c r="E342" s="35"/>
      <c r="F342" s="41"/>
      <c r="G342" s="35"/>
    </row>
    <row r="343" spans="1:7" ht="15.75" customHeight="1">
      <c r="A343" s="35"/>
      <c r="B343" s="35"/>
      <c r="C343" s="35"/>
      <c r="D343" s="35"/>
      <c r="E343" s="35"/>
      <c r="F343" s="41"/>
      <c r="G343" s="35"/>
    </row>
    <row r="344" spans="1:7" ht="15.75" customHeight="1">
      <c r="A344" s="35"/>
      <c r="B344" s="35"/>
      <c r="C344" s="35"/>
      <c r="D344" s="35"/>
      <c r="E344" s="35"/>
      <c r="F344" s="41"/>
      <c r="G344" s="35"/>
    </row>
    <row r="345" spans="1:7" ht="15.75" customHeight="1">
      <c r="A345" s="35"/>
      <c r="B345" s="35"/>
      <c r="C345" s="35"/>
      <c r="D345" s="35"/>
      <c r="E345" s="35"/>
      <c r="F345" s="41"/>
      <c r="G345" s="35"/>
    </row>
    <row r="346" spans="1:7" ht="15.75" customHeight="1">
      <c r="A346" s="35"/>
      <c r="B346" s="35"/>
      <c r="C346" s="35"/>
      <c r="D346" s="35"/>
      <c r="E346" s="35"/>
      <c r="F346" s="41"/>
      <c r="G346" s="35"/>
    </row>
    <row r="347" spans="1:7" ht="15.75" customHeight="1">
      <c r="A347" s="35"/>
      <c r="B347" s="35"/>
      <c r="C347" s="35"/>
      <c r="D347" s="35"/>
      <c r="E347" s="35"/>
      <c r="F347" s="41"/>
      <c r="G347" s="35"/>
    </row>
    <row r="348" spans="1:7" ht="15.75" customHeight="1">
      <c r="A348" s="35"/>
      <c r="B348" s="35"/>
      <c r="C348" s="35"/>
      <c r="D348" s="35"/>
      <c r="E348" s="35"/>
      <c r="F348" s="41"/>
      <c r="G348" s="35"/>
    </row>
    <row r="349" spans="1:7" ht="15.75" customHeight="1">
      <c r="A349" s="35"/>
      <c r="B349" s="35"/>
      <c r="C349" s="35"/>
      <c r="D349" s="35"/>
      <c r="E349" s="35"/>
      <c r="F349" s="41"/>
      <c r="G349" s="35"/>
    </row>
    <row r="350" spans="1:7" ht="15.75" customHeight="1">
      <c r="A350" s="35"/>
      <c r="B350" s="35"/>
      <c r="C350" s="35"/>
      <c r="D350" s="35"/>
      <c r="E350" s="35"/>
      <c r="F350" s="41"/>
      <c r="G350" s="35"/>
    </row>
    <row r="351" spans="1:7" ht="15.75" customHeight="1">
      <c r="A351" s="35"/>
      <c r="B351" s="35"/>
      <c r="C351" s="35"/>
      <c r="D351" s="35"/>
      <c r="E351" s="35"/>
      <c r="F351" s="41"/>
      <c r="G351" s="35"/>
    </row>
    <row r="352" spans="1:7" ht="15.75" customHeight="1">
      <c r="A352" s="35"/>
      <c r="B352" s="35"/>
      <c r="C352" s="35"/>
      <c r="D352" s="35"/>
      <c r="E352" s="35"/>
      <c r="F352" s="41"/>
      <c r="G352" s="35"/>
    </row>
    <row r="353" spans="1:7" ht="15.75" customHeight="1">
      <c r="A353" s="35"/>
      <c r="B353" s="35"/>
      <c r="C353" s="35"/>
      <c r="D353" s="35"/>
      <c r="E353" s="35"/>
      <c r="F353" s="41"/>
      <c r="G353" s="35"/>
    </row>
    <row r="354" spans="1:7" ht="15.75" customHeight="1">
      <c r="A354" s="35"/>
      <c r="B354" s="35"/>
      <c r="C354" s="35"/>
      <c r="D354" s="35"/>
      <c r="E354" s="35"/>
      <c r="F354" s="41"/>
      <c r="G354" s="35"/>
    </row>
    <row r="355" spans="1:7" ht="15.75" customHeight="1">
      <c r="A355" s="35"/>
      <c r="B355" s="35"/>
      <c r="C355" s="35"/>
      <c r="D355" s="35"/>
      <c r="E355" s="35"/>
      <c r="F355" s="41"/>
      <c r="G355" s="35"/>
    </row>
    <row r="356" spans="1:7" ht="15.75" customHeight="1">
      <c r="A356" s="35"/>
      <c r="B356" s="35"/>
      <c r="C356" s="35"/>
      <c r="D356" s="35"/>
      <c r="E356" s="35"/>
      <c r="F356" s="41"/>
      <c r="G356" s="35"/>
    </row>
    <row r="357" spans="1:7" ht="15.75" customHeight="1">
      <c r="A357" s="35"/>
      <c r="B357" s="35"/>
      <c r="C357" s="35"/>
      <c r="D357" s="35"/>
      <c r="E357" s="35"/>
      <c r="F357" s="41"/>
      <c r="G357" s="35"/>
    </row>
    <row r="358" spans="1:7" ht="15.75" customHeight="1">
      <c r="A358" s="35"/>
      <c r="B358" s="35"/>
      <c r="C358" s="35"/>
      <c r="D358" s="35"/>
      <c r="E358" s="35"/>
      <c r="F358" s="41"/>
      <c r="G358" s="35"/>
    </row>
    <row r="359" spans="1:7" ht="15.75" customHeight="1">
      <c r="A359" s="35"/>
      <c r="B359" s="35"/>
      <c r="C359" s="35"/>
      <c r="D359" s="35"/>
      <c r="E359" s="35"/>
      <c r="F359" s="41"/>
      <c r="G359" s="35"/>
    </row>
    <row r="360" spans="1:7" ht="15.75" customHeight="1">
      <c r="A360" s="35"/>
      <c r="B360" s="35"/>
      <c r="C360" s="35"/>
      <c r="D360" s="35"/>
      <c r="E360" s="35"/>
      <c r="F360" s="41"/>
      <c r="G360" s="35"/>
    </row>
    <row r="361" spans="1:7" ht="15.75" customHeight="1">
      <c r="A361" s="35"/>
      <c r="B361" s="35"/>
      <c r="C361" s="35"/>
      <c r="D361" s="35"/>
      <c r="E361" s="35"/>
      <c r="F361" s="41"/>
      <c r="G361" s="35"/>
    </row>
    <row r="362" spans="1:7" ht="15.75" customHeight="1">
      <c r="A362" s="35"/>
      <c r="B362" s="35"/>
      <c r="C362" s="35"/>
      <c r="D362" s="35"/>
      <c r="E362" s="35"/>
      <c r="F362" s="41"/>
      <c r="G362" s="35"/>
    </row>
    <row r="363" spans="1:7" ht="15.75" customHeight="1">
      <c r="A363" s="35"/>
      <c r="B363" s="35"/>
      <c r="C363" s="35"/>
      <c r="D363" s="35"/>
      <c r="E363" s="35"/>
      <c r="F363" s="41"/>
      <c r="G363" s="35"/>
    </row>
    <row r="364" spans="1:7" ht="15.75" customHeight="1">
      <c r="A364" s="35"/>
      <c r="B364" s="35"/>
      <c r="C364" s="35"/>
      <c r="D364" s="35"/>
      <c r="E364" s="35"/>
      <c r="F364" s="41"/>
      <c r="G364" s="35"/>
    </row>
    <row r="365" spans="1:7" ht="15.75" customHeight="1">
      <c r="A365" s="35"/>
      <c r="B365" s="35"/>
      <c r="C365" s="35"/>
      <c r="D365" s="35"/>
      <c r="E365" s="35"/>
      <c r="F365" s="41"/>
      <c r="G365" s="35"/>
    </row>
    <row r="366" spans="1:7" ht="15.75" customHeight="1">
      <c r="A366" s="35"/>
      <c r="B366" s="35"/>
      <c r="C366" s="35"/>
      <c r="D366" s="35"/>
      <c r="E366" s="35"/>
      <c r="F366" s="41"/>
      <c r="G366" s="35"/>
    </row>
    <row r="367" spans="1:7" ht="15.75" customHeight="1">
      <c r="A367" s="35"/>
      <c r="B367" s="35"/>
      <c r="C367" s="35"/>
      <c r="D367" s="35"/>
      <c r="E367" s="35"/>
      <c r="F367" s="41"/>
      <c r="G367" s="35"/>
    </row>
    <row r="368" spans="1:7" ht="15.75" customHeight="1">
      <c r="A368" s="35"/>
      <c r="B368" s="35"/>
      <c r="C368" s="35"/>
      <c r="D368" s="35"/>
      <c r="E368" s="35"/>
      <c r="F368" s="41"/>
      <c r="G368" s="35"/>
    </row>
    <row r="369" spans="1:7" ht="15.75" customHeight="1">
      <c r="A369" s="35"/>
      <c r="B369" s="35"/>
      <c r="C369" s="35"/>
      <c r="D369" s="35"/>
      <c r="E369" s="35"/>
      <c r="F369" s="41"/>
      <c r="G369" s="35"/>
    </row>
    <row r="370" spans="1:7" ht="15.75" customHeight="1">
      <c r="A370" s="35"/>
      <c r="B370" s="35"/>
      <c r="C370" s="35"/>
      <c r="D370" s="35"/>
      <c r="E370" s="35"/>
      <c r="F370" s="41"/>
      <c r="G370" s="35"/>
    </row>
    <row r="371" spans="1:7" ht="15.75" customHeight="1">
      <c r="A371" s="35"/>
      <c r="B371" s="35"/>
      <c r="C371" s="35"/>
      <c r="D371" s="35"/>
      <c r="E371" s="35"/>
      <c r="F371" s="41"/>
      <c r="G371" s="35"/>
    </row>
    <row r="372" spans="1:7" ht="15.75" customHeight="1">
      <c r="A372" s="35"/>
      <c r="B372" s="35"/>
      <c r="C372" s="35"/>
      <c r="D372" s="35"/>
      <c r="E372" s="35"/>
      <c r="F372" s="41"/>
      <c r="G372" s="35"/>
    </row>
    <row r="373" spans="1:7" ht="15.75" customHeight="1">
      <c r="A373" s="35"/>
      <c r="B373" s="35"/>
      <c r="C373" s="35"/>
      <c r="D373" s="35"/>
      <c r="E373" s="35"/>
      <c r="F373" s="41"/>
      <c r="G373" s="35"/>
    </row>
    <row r="374" spans="1:7" ht="15.75" customHeight="1">
      <c r="A374" s="35"/>
      <c r="B374" s="35"/>
      <c r="C374" s="35"/>
      <c r="D374" s="35"/>
      <c r="E374" s="35"/>
      <c r="F374" s="41"/>
      <c r="G374" s="35"/>
    </row>
    <row r="375" spans="1:7" ht="15.75" customHeight="1">
      <c r="A375" s="35"/>
      <c r="B375" s="35"/>
      <c r="C375" s="35"/>
      <c r="D375" s="35"/>
      <c r="E375" s="35"/>
      <c r="F375" s="41"/>
      <c r="G375" s="35"/>
    </row>
    <row r="376" spans="1:7" ht="15.75" customHeight="1">
      <c r="A376" s="35"/>
      <c r="B376" s="35"/>
      <c r="C376" s="35"/>
      <c r="D376" s="35"/>
      <c r="E376" s="35"/>
      <c r="F376" s="41"/>
      <c r="G376" s="35"/>
    </row>
    <row r="377" spans="1:7" ht="15.75" customHeight="1">
      <c r="A377" s="35"/>
      <c r="B377" s="35"/>
      <c r="C377" s="35"/>
      <c r="D377" s="35"/>
      <c r="E377" s="35"/>
      <c r="F377" s="41"/>
      <c r="G377" s="35"/>
    </row>
    <row r="378" spans="1:7" ht="15.75" customHeight="1">
      <c r="A378" s="35"/>
      <c r="B378" s="35"/>
      <c r="C378" s="35"/>
      <c r="D378" s="35"/>
      <c r="E378" s="35"/>
      <c r="F378" s="41"/>
      <c r="G378" s="35"/>
    </row>
    <row r="379" spans="1:7" ht="15.75" customHeight="1">
      <c r="A379" s="35"/>
      <c r="B379" s="35"/>
      <c r="C379" s="35"/>
      <c r="D379" s="35"/>
      <c r="E379" s="35"/>
      <c r="F379" s="41"/>
      <c r="G379" s="35"/>
    </row>
    <row r="380" spans="1:7" ht="15.75" customHeight="1">
      <c r="A380" s="35"/>
      <c r="B380" s="35"/>
      <c r="C380" s="35"/>
      <c r="D380" s="35"/>
      <c r="E380" s="35"/>
      <c r="F380" s="41"/>
      <c r="G380" s="35"/>
    </row>
    <row r="381" spans="1:7" ht="15.75" customHeight="1">
      <c r="A381" s="35"/>
      <c r="B381" s="35"/>
      <c r="C381" s="35"/>
      <c r="D381" s="35"/>
      <c r="E381" s="35"/>
      <c r="F381" s="41"/>
      <c r="G381" s="35"/>
    </row>
    <row r="382" spans="1:7" ht="15.75" customHeight="1">
      <c r="A382" s="35"/>
      <c r="B382" s="35"/>
      <c r="C382" s="35"/>
      <c r="D382" s="35"/>
      <c r="E382" s="35"/>
      <c r="F382" s="41"/>
      <c r="G382" s="35"/>
    </row>
    <row r="383" spans="1:7" ht="15.75" customHeight="1">
      <c r="A383" s="35"/>
      <c r="B383" s="35"/>
      <c r="C383" s="35"/>
      <c r="D383" s="35"/>
      <c r="E383" s="35"/>
      <c r="F383" s="41"/>
      <c r="G383" s="35"/>
    </row>
    <row r="384" spans="1:7" ht="15.75" customHeight="1">
      <c r="A384" s="35"/>
      <c r="B384" s="35"/>
      <c r="C384" s="35"/>
      <c r="D384" s="35"/>
      <c r="E384" s="35"/>
      <c r="F384" s="41"/>
      <c r="G384" s="35"/>
    </row>
    <row r="385" spans="1:7" ht="15.75" customHeight="1">
      <c r="A385" s="35"/>
      <c r="B385" s="35"/>
      <c r="C385" s="35"/>
      <c r="D385" s="35"/>
      <c r="E385" s="35"/>
      <c r="F385" s="41"/>
      <c r="G385" s="35"/>
    </row>
    <row r="386" spans="1:7" ht="15.75" customHeight="1">
      <c r="A386" s="35"/>
      <c r="B386" s="35"/>
      <c r="C386" s="35"/>
      <c r="D386" s="35"/>
      <c r="E386" s="35"/>
      <c r="F386" s="41"/>
      <c r="G386" s="35"/>
    </row>
    <row r="387" spans="1:7" ht="15.75" customHeight="1">
      <c r="A387" s="35"/>
      <c r="B387" s="35"/>
      <c r="C387" s="35"/>
      <c r="D387" s="35"/>
      <c r="E387" s="35"/>
      <c r="F387" s="41"/>
      <c r="G387" s="35"/>
    </row>
    <row r="388" spans="1:7" ht="15.75" customHeight="1">
      <c r="A388" s="35"/>
      <c r="B388" s="35"/>
      <c r="C388" s="35"/>
      <c r="D388" s="35"/>
      <c r="E388" s="35"/>
      <c r="F388" s="41"/>
      <c r="G388" s="35"/>
    </row>
    <row r="389" spans="1:7" ht="15.75" customHeight="1">
      <c r="A389" s="35"/>
      <c r="B389" s="35"/>
      <c r="C389" s="35"/>
      <c r="D389" s="35"/>
      <c r="E389" s="35"/>
      <c r="F389" s="41"/>
      <c r="G389" s="35"/>
    </row>
    <row r="390" spans="1:7" ht="15.75" customHeight="1">
      <c r="A390" s="35"/>
      <c r="B390" s="35"/>
      <c r="C390" s="35"/>
      <c r="D390" s="35"/>
      <c r="E390" s="35"/>
      <c r="F390" s="41"/>
      <c r="G390" s="35"/>
    </row>
    <row r="391" spans="1:7" ht="15.75" customHeight="1">
      <c r="A391" s="35"/>
      <c r="B391" s="35"/>
      <c r="C391" s="35"/>
      <c r="D391" s="35"/>
      <c r="E391" s="35"/>
      <c r="F391" s="41"/>
      <c r="G391" s="35"/>
    </row>
    <row r="392" spans="1:7" ht="15.75" customHeight="1">
      <c r="A392" s="35"/>
      <c r="B392" s="35"/>
      <c r="C392" s="35"/>
      <c r="D392" s="35"/>
      <c r="E392" s="35"/>
      <c r="F392" s="41"/>
      <c r="G392" s="35"/>
    </row>
    <row r="393" spans="1:7" ht="15.75" customHeight="1">
      <c r="A393" s="35"/>
      <c r="B393" s="35"/>
      <c r="C393" s="35"/>
      <c r="D393" s="35"/>
      <c r="E393" s="35"/>
      <c r="F393" s="41"/>
      <c r="G393" s="35"/>
    </row>
    <row r="394" spans="1:7" ht="15.75" customHeight="1">
      <c r="A394" s="35"/>
      <c r="B394" s="35"/>
      <c r="C394" s="35"/>
      <c r="D394" s="35"/>
      <c r="E394" s="35"/>
      <c r="F394" s="41"/>
      <c r="G394" s="35"/>
    </row>
    <row r="395" spans="1:7" ht="15.75" customHeight="1">
      <c r="A395" s="35"/>
      <c r="B395" s="35"/>
      <c r="C395" s="35"/>
      <c r="D395" s="35"/>
      <c r="E395" s="35"/>
      <c r="F395" s="41"/>
      <c r="G395" s="35"/>
    </row>
    <row r="396" spans="1:7" ht="15.75" customHeight="1">
      <c r="A396" s="35"/>
      <c r="B396" s="35"/>
      <c r="C396" s="35"/>
      <c r="D396" s="35"/>
      <c r="E396" s="35"/>
      <c r="F396" s="41"/>
      <c r="G396" s="35"/>
    </row>
    <row r="397" spans="1:7" ht="15.75" customHeight="1">
      <c r="A397" s="35"/>
      <c r="B397" s="35"/>
      <c r="C397" s="35"/>
      <c r="D397" s="35"/>
      <c r="E397" s="35"/>
      <c r="F397" s="41"/>
      <c r="G397" s="35"/>
    </row>
    <row r="398" spans="1:7" ht="15.75" customHeight="1">
      <c r="A398" s="35"/>
      <c r="B398" s="35"/>
      <c r="C398" s="35"/>
      <c r="D398" s="35"/>
      <c r="E398" s="35"/>
      <c r="F398" s="41"/>
      <c r="G398" s="35"/>
    </row>
    <row r="399" spans="1:7" ht="15.75" customHeight="1">
      <c r="A399" s="35"/>
      <c r="B399" s="35"/>
      <c r="C399" s="35"/>
      <c r="D399" s="35"/>
      <c r="E399" s="35"/>
      <c r="F399" s="41"/>
      <c r="G399" s="35"/>
    </row>
    <row r="400" spans="1:7" ht="15.75" customHeight="1">
      <c r="A400" s="35"/>
      <c r="B400" s="35"/>
      <c r="C400" s="35"/>
      <c r="D400" s="35"/>
      <c r="E400" s="35"/>
      <c r="F400" s="41"/>
      <c r="G400" s="35"/>
    </row>
    <row r="401" spans="1:7" ht="15.75" customHeight="1">
      <c r="A401" s="35"/>
      <c r="B401" s="35"/>
      <c r="C401" s="35"/>
      <c r="D401" s="35"/>
      <c r="E401" s="35"/>
      <c r="F401" s="41"/>
      <c r="G401" s="35"/>
    </row>
    <row r="402" spans="1:7" ht="15.75" customHeight="1">
      <c r="A402" s="35"/>
      <c r="B402" s="35"/>
      <c r="C402" s="35"/>
      <c r="D402" s="35"/>
      <c r="E402" s="35"/>
      <c r="F402" s="41"/>
      <c r="G402" s="35"/>
    </row>
    <row r="403" spans="1:7" ht="15.75" customHeight="1">
      <c r="A403" s="35"/>
      <c r="B403" s="35"/>
      <c r="C403" s="35"/>
      <c r="D403" s="35"/>
      <c r="E403" s="35"/>
      <c r="F403" s="41"/>
      <c r="G403" s="35"/>
    </row>
    <row r="404" spans="1:7" ht="15.75" customHeight="1">
      <c r="A404" s="35"/>
      <c r="B404" s="35"/>
      <c r="C404" s="35"/>
      <c r="D404" s="35"/>
      <c r="E404" s="35"/>
      <c r="F404" s="41"/>
      <c r="G404" s="35"/>
    </row>
    <row r="405" spans="1:7" ht="15.75" customHeight="1">
      <c r="A405" s="35"/>
      <c r="B405" s="35"/>
      <c r="C405" s="35"/>
      <c r="D405" s="35"/>
      <c r="E405" s="35"/>
      <c r="F405" s="41"/>
      <c r="G405" s="35"/>
    </row>
    <row r="406" spans="1:7" ht="15.75" customHeight="1">
      <c r="A406" s="35"/>
      <c r="B406" s="35"/>
      <c r="C406" s="35"/>
      <c r="D406" s="35"/>
      <c r="E406" s="35"/>
      <c r="F406" s="41"/>
      <c r="G406" s="35"/>
    </row>
    <row r="407" spans="1:7" ht="15.75" customHeight="1">
      <c r="A407" s="35"/>
      <c r="B407" s="35"/>
      <c r="C407" s="35"/>
      <c r="D407" s="35"/>
      <c r="E407" s="35"/>
      <c r="F407" s="41"/>
      <c r="G407" s="35"/>
    </row>
    <row r="408" spans="1:7" ht="15.75" customHeight="1">
      <c r="A408" s="35"/>
      <c r="B408" s="35"/>
      <c r="C408" s="35"/>
      <c r="D408" s="35"/>
      <c r="E408" s="35"/>
      <c r="F408" s="41"/>
      <c r="G408" s="35"/>
    </row>
    <row r="409" spans="1:7" ht="15.75" customHeight="1">
      <c r="A409" s="35"/>
      <c r="B409" s="35"/>
      <c r="C409" s="35"/>
      <c r="D409" s="35"/>
      <c r="E409" s="35"/>
      <c r="F409" s="41"/>
      <c r="G409" s="35"/>
    </row>
    <row r="410" spans="1:7" ht="15.75" customHeight="1">
      <c r="A410" s="35"/>
      <c r="B410" s="35"/>
      <c r="C410" s="35"/>
      <c r="D410" s="35"/>
      <c r="E410" s="35"/>
      <c r="F410" s="41"/>
      <c r="G410" s="35"/>
    </row>
    <row r="411" spans="1:7" ht="15.75" customHeight="1">
      <c r="A411" s="35"/>
      <c r="B411" s="35"/>
      <c r="C411" s="35"/>
      <c r="D411" s="35"/>
      <c r="E411" s="35"/>
      <c r="F411" s="41"/>
      <c r="G411" s="35"/>
    </row>
    <row r="412" spans="1:7" ht="15.75" customHeight="1">
      <c r="A412" s="35"/>
      <c r="B412" s="35"/>
      <c r="C412" s="35"/>
      <c r="D412" s="35"/>
      <c r="E412" s="35"/>
      <c r="F412" s="41"/>
      <c r="G412" s="35"/>
    </row>
    <row r="413" spans="1:7" ht="15.75" customHeight="1">
      <c r="A413" s="35"/>
      <c r="B413" s="35"/>
      <c r="C413" s="35"/>
      <c r="D413" s="35"/>
      <c r="E413" s="35"/>
      <c r="F413" s="41"/>
      <c r="G413" s="35"/>
    </row>
    <row r="414" spans="1:7" ht="15.75" customHeight="1">
      <c r="A414" s="35"/>
      <c r="B414" s="35"/>
      <c r="C414" s="35"/>
      <c r="D414" s="35"/>
      <c r="E414" s="35"/>
      <c r="F414" s="41"/>
      <c r="G414" s="35"/>
    </row>
    <row r="415" spans="1:7" ht="15.75" customHeight="1">
      <c r="A415" s="35"/>
      <c r="B415" s="35"/>
      <c r="C415" s="35"/>
      <c r="D415" s="35"/>
      <c r="E415" s="35"/>
      <c r="F415" s="41"/>
      <c r="G415" s="35"/>
    </row>
    <row r="416" spans="1:7" ht="15.75" customHeight="1">
      <c r="A416" s="35"/>
      <c r="B416" s="35"/>
      <c r="C416" s="35"/>
      <c r="D416" s="35"/>
      <c r="E416" s="35"/>
      <c r="F416" s="41"/>
      <c r="G416" s="35"/>
    </row>
    <row r="417" spans="1:7" ht="15.75" customHeight="1">
      <c r="A417" s="35"/>
      <c r="B417" s="35"/>
      <c r="C417" s="35"/>
      <c r="D417" s="35"/>
      <c r="E417" s="35"/>
      <c r="F417" s="41"/>
      <c r="G417" s="35"/>
    </row>
    <row r="418" spans="1:7" ht="15.75" customHeight="1">
      <c r="A418" s="35"/>
      <c r="B418" s="35"/>
      <c r="C418" s="35"/>
      <c r="D418" s="35"/>
      <c r="E418" s="35"/>
      <c r="F418" s="41"/>
      <c r="G418" s="35"/>
    </row>
    <row r="419" spans="1:7" ht="15.75" customHeight="1">
      <c r="A419" s="35"/>
      <c r="B419" s="35"/>
      <c r="C419" s="35"/>
      <c r="D419" s="35"/>
      <c r="E419" s="35"/>
      <c r="F419" s="41"/>
      <c r="G419" s="35"/>
    </row>
    <row r="420" spans="1:7" ht="15.75" customHeight="1">
      <c r="A420" s="35"/>
      <c r="B420" s="35"/>
      <c r="C420" s="35"/>
      <c r="D420" s="35"/>
      <c r="E420" s="35"/>
      <c r="F420" s="41"/>
      <c r="G420" s="35"/>
    </row>
    <row r="421" spans="1:7" ht="15.75" customHeight="1">
      <c r="A421" s="35"/>
      <c r="B421" s="35"/>
      <c r="C421" s="35"/>
      <c r="D421" s="35"/>
      <c r="E421" s="35"/>
      <c r="F421" s="41"/>
      <c r="G421" s="35"/>
    </row>
    <row r="422" spans="1:7" ht="15.75" customHeight="1">
      <c r="A422" s="35"/>
      <c r="B422" s="35"/>
      <c r="C422" s="35"/>
      <c r="D422" s="35"/>
      <c r="E422" s="35"/>
      <c r="F422" s="41"/>
      <c r="G422" s="35"/>
    </row>
    <row r="423" spans="1:7" ht="15.75" customHeight="1">
      <c r="A423" s="35"/>
      <c r="B423" s="35"/>
      <c r="C423" s="35"/>
      <c r="D423" s="35"/>
      <c r="E423" s="35"/>
      <c r="F423" s="41"/>
      <c r="G423" s="35"/>
    </row>
    <row r="424" spans="1:7" ht="15.75" customHeight="1">
      <c r="A424" s="35"/>
      <c r="B424" s="35"/>
      <c r="C424" s="35"/>
      <c r="D424" s="35"/>
      <c r="E424" s="35"/>
      <c r="F424" s="41"/>
      <c r="G424" s="35"/>
    </row>
    <row r="425" spans="1:7" ht="15.75" customHeight="1">
      <c r="A425" s="35"/>
      <c r="B425" s="35"/>
      <c r="C425" s="35"/>
      <c r="D425" s="35"/>
      <c r="E425" s="35"/>
      <c r="F425" s="41"/>
      <c r="G425" s="35"/>
    </row>
    <row r="426" spans="1:7" ht="15.75" customHeight="1">
      <c r="A426" s="35"/>
      <c r="B426" s="35"/>
      <c r="C426" s="35"/>
      <c r="D426" s="35"/>
      <c r="E426" s="35"/>
      <c r="F426" s="41"/>
      <c r="G426" s="35"/>
    </row>
    <row r="427" spans="1:7" ht="15.75" customHeight="1">
      <c r="A427" s="35"/>
      <c r="B427" s="35"/>
      <c r="C427" s="35"/>
      <c r="D427" s="35"/>
      <c r="E427" s="35"/>
      <c r="F427" s="41"/>
      <c r="G427" s="35"/>
    </row>
    <row r="428" spans="1:7" ht="15.75" customHeight="1">
      <c r="A428" s="35"/>
      <c r="B428" s="35"/>
      <c r="C428" s="35"/>
      <c r="D428" s="35"/>
      <c r="E428" s="35"/>
      <c r="F428" s="41"/>
      <c r="G428" s="35"/>
    </row>
    <row r="429" spans="1:7" ht="15.75" customHeight="1">
      <c r="A429" s="35"/>
      <c r="B429" s="35"/>
      <c r="C429" s="35"/>
      <c r="D429" s="35"/>
      <c r="E429" s="35"/>
      <c r="F429" s="41"/>
      <c r="G429" s="35"/>
    </row>
    <row r="430" spans="1:7" ht="15.75" customHeight="1">
      <c r="A430" s="35"/>
      <c r="B430" s="35"/>
      <c r="C430" s="35"/>
      <c r="D430" s="35"/>
      <c r="E430" s="35"/>
      <c r="F430" s="41"/>
      <c r="G430" s="35"/>
    </row>
    <row r="431" spans="1:7" ht="15.75" customHeight="1">
      <c r="A431" s="35"/>
      <c r="B431" s="35"/>
      <c r="C431" s="35"/>
      <c r="D431" s="35"/>
      <c r="E431" s="35"/>
      <c r="F431" s="41"/>
      <c r="G431" s="35"/>
    </row>
    <row r="432" spans="1:7" ht="15.75" customHeight="1">
      <c r="A432" s="35"/>
      <c r="B432" s="35"/>
      <c r="C432" s="35"/>
      <c r="D432" s="35"/>
      <c r="E432" s="35"/>
      <c r="F432" s="41"/>
      <c r="G432" s="35"/>
    </row>
    <row r="433" spans="1:7" ht="15.75" customHeight="1">
      <c r="A433" s="35"/>
      <c r="B433" s="35"/>
      <c r="C433" s="35"/>
      <c r="D433" s="35"/>
      <c r="E433" s="35"/>
      <c r="F433" s="41"/>
      <c r="G433" s="35"/>
    </row>
    <row r="434" spans="1:7" ht="15.75" customHeight="1">
      <c r="A434" s="35"/>
      <c r="B434" s="35"/>
      <c r="C434" s="35"/>
      <c r="D434" s="35"/>
      <c r="E434" s="35"/>
      <c r="F434" s="41"/>
      <c r="G434" s="35"/>
    </row>
    <row r="435" spans="1:7" ht="15.75" customHeight="1">
      <c r="A435" s="35"/>
      <c r="B435" s="35"/>
      <c r="C435" s="35"/>
      <c r="D435" s="35"/>
      <c r="E435" s="35"/>
      <c r="F435" s="41"/>
      <c r="G435" s="35"/>
    </row>
    <row r="436" spans="1:7" ht="15.75" customHeight="1">
      <c r="A436" s="35"/>
      <c r="B436" s="35"/>
      <c r="C436" s="35"/>
      <c r="D436" s="35"/>
      <c r="E436" s="35"/>
      <c r="F436" s="41"/>
      <c r="G436" s="35"/>
    </row>
    <row r="437" spans="1:7" ht="15.75" customHeight="1">
      <c r="A437" s="35"/>
      <c r="B437" s="35"/>
      <c r="C437" s="35"/>
      <c r="D437" s="35"/>
      <c r="E437" s="35"/>
      <c r="F437" s="41"/>
      <c r="G437" s="35"/>
    </row>
    <row r="438" spans="1:7" ht="15.75" customHeight="1">
      <c r="A438" s="35"/>
      <c r="B438" s="35"/>
      <c r="C438" s="35"/>
      <c r="D438" s="35"/>
      <c r="E438" s="35"/>
      <c r="F438" s="41"/>
      <c r="G438" s="35"/>
    </row>
    <row r="439" spans="1:7" ht="15.75" customHeight="1">
      <c r="A439" s="35"/>
      <c r="B439" s="35"/>
      <c r="C439" s="35"/>
      <c r="D439" s="35"/>
      <c r="E439" s="35"/>
      <c r="F439" s="41"/>
      <c r="G439" s="35"/>
    </row>
    <row r="440" spans="1:7" ht="15.75" customHeight="1">
      <c r="A440" s="35"/>
      <c r="B440" s="35"/>
      <c r="C440" s="35"/>
      <c r="D440" s="35"/>
      <c r="E440" s="35"/>
      <c r="F440" s="41"/>
      <c r="G440" s="35"/>
    </row>
    <row r="441" spans="1:7" ht="15.75" customHeight="1">
      <c r="A441" s="35"/>
      <c r="B441" s="35"/>
      <c r="C441" s="35"/>
      <c r="D441" s="35"/>
      <c r="E441" s="35"/>
      <c r="F441" s="41"/>
      <c r="G441" s="35"/>
    </row>
    <row r="442" spans="1:7" ht="15.75" customHeight="1">
      <c r="A442" s="35"/>
      <c r="B442" s="35"/>
      <c r="C442" s="35"/>
      <c r="D442" s="35"/>
      <c r="E442" s="35"/>
      <c r="F442" s="41"/>
      <c r="G442" s="35"/>
    </row>
    <row r="443" spans="1:7" ht="15.75" customHeight="1">
      <c r="A443" s="35"/>
      <c r="B443" s="35"/>
      <c r="C443" s="35"/>
      <c r="D443" s="35"/>
      <c r="E443" s="35"/>
      <c r="F443" s="41"/>
      <c r="G443" s="35"/>
    </row>
    <row r="444" spans="1:7" ht="15.75" customHeight="1">
      <c r="A444" s="35"/>
      <c r="B444" s="35"/>
      <c r="C444" s="35"/>
      <c r="D444" s="35"/>
      <c r="E444" s="35"/>
      <c r="F444" s="41"/>
      <c r="G444" s="35"/>
    </row>
    <row r="445" spans="1:7" ht="15.75" customHeight="1">
      <c r="A445" s="35"/>
      <c r="B445" s="35"/>
      <c r="C445" s="35"/>
      <c r="D445" s="35"/>
      <c r="E445" s="35"/>
      <c r="F445" s="41"/>
      <c r="G445" s="35"/>
    </row>
    <row r="446" spans="1:7" ht="15.75" customHeight="1">
      <c r="A446" s="35"/>
      <c r="B446" s="35"/>
      <c r="C446" s="35"/>
      <c r="D446" s="35"/>
      <c r="E446" s="35"/>
      <c r="F446" s="41"/>
      <c r="G446" s="35"/>
    </row>
    <row r="447" spans="1:7" ht="15.75" customHeight="1">
      <c r="A447" s="35"/>
      <c r="B447" s="35"/>
      <c r="C447" s="35"/>
      <c r="D447" s="35"/>
      <c r="E447" s="35"/>
      <c r="F447" s="41"/>
      <c r="G447" s="35"/>
    </row>
    <row r="448" spans="1:7" ht="15.75" customHeight="1">
      <c r="A448" s="35"/>
      <c r="B448" s="35"/>
      <c r="C448" s="35"/>
      <c r="D448" s="35"/>
      <c r="E448" s="35"/>
      <c r="F448" s="41"/>
      <c r="G448" s="35"/>
    </row>
    <row r="449" spans="1:7" ht="15.75" customHeight="1">
      <c r="A449" s="35"/>
      <c r="B449" s="35"/>
      <c r="C449" s="35"/>
      <c r="D449" s="35"/>
      <c r="E449" s="35"/>
      <c r="F449" s="41"/>
      <c r="G449" s="35"/>
    </row>
    <row r="450" spans="1:7" ht="15.75" customHeight="1">
      <c r="A450" s="35"/>
      <c r="B450" s="35"/>
      <c r="C450" s="35"/>
      <c r="D450" s="35"/>
      <c r="E450" s="35"/>
      <c r="F450" s="41"/>
      <c r="G450" s="35"/>
    </row>
    <row r="451" spans="1:7" ht="15.75" customHeight="1">
      <c r="A451" s="35"/>
      <c r="B451" s="35"/>
      <c r="C451" s="35"/>
      <c r="D451" s="35"/>
      <c r="E451" s="35"/>
      <c r="F451" s="41"/>
      <c r="G451" s="35"/>
    </row>
    <row r="452" spans="1:7" ht="15.75" customHeight="1">
      <c r="A452" s="35"/>
      <c r="B452" s="35"/>
      <c r="C452" s="35"/>
      <c r="D452" s="35"/>
      <c r="E452" s="35"/>
      <c r="F452" s="41"/>
      <c r="G452" s="35"/>
    </row>
    <row r="453" spans="1:7" ht="15.75" customHeight="1">
      <c r="A453" s="35"/>
      <c r="B453" s="35"/>
      <c r="C453" s="35"/>
      <c r="D453" s="35"/>
      <c r="E453" s="35"/>
      <c r="F453" s="41"/>
      <c r="G453" s="35"/>
    </row>
    <row r="454" spans="1:7" ht="15.75" customHeight="1">
      <c r="A454" s="35"/>
      <c r="B454" s="35"/>
      <c r="C454" s="35"/>
      <c r="D454" s="35"/>
      <c r="E454" s="35"/>
      <c r="F454" s="41"/>
      <c r="G454" s="35"/>
    </row>
    <row r="455" spans="1:7" ht="15.75" customHeight="1">
      <c r="A455" s="35"/>
      <c r="B455" s="35"/>
      <c r="C455" s="35"/>
      <c r="D455" s="35"/>
      <c r="E455" s="35"/>
      <c r="F455" s="41"/>
      <c r="G455" s="35"/>
    </row>
    <row r="456" spans="1:7" ht="15.75" customHeight="1">
      <c r="A456" s="35"/>
      <c r="B456" s="35"/>
      <c r="C456" s="35"/>
      <c r="D456" s="35"/>
      <c r="E456" s="35"/>
      <c r="F456" s="41"/>
      <c r="G456" s="35"/>
    </row>
    <row r="457" spans="1:7" ht="15.75" customHeight="1">
      <c r="A457" s="35"/>
      <c r="B457" s="35"/>
      <c r="C457" s="35"/>
      <c r="D457" s="35"/>
      <c r="E457" s="35"/>
      <c r="F457" s="41"/>
      <c r="G457" s="35"/>
    </row>
    <row r="458" spans="1:7" ht="15.75" customHeight="1">
      <c r="A458" s="35"/>
      <c r="B458" s="35"/>
      <c r="C458" s="35"/>
      <c r="D458" s="35"/>
      <c r="E458" s="35"/>
      <c r="F458" s="41"/>
      <c r="G458" s="35"/>
    </row>
    <row r="459" spans="1:7" ht="15.75" customHeight="1">
      <c r="A459" s="35"/>
      <c r="B459" s="35"/>
      <c r="C459" s="35"/>
      <c r="D459" s="35"/>
      <c r="E459" s="35"/>
      <c r="F459" s="41"/>
      <c r="G459" s="35"/>
    </row>
    <row r="460" spans="1:7" ht="15.75" customHeight="1">
      <c r="A460" s="35"/>
      <c r="B460" s="35"/>
      <c r="C460" s="35"/>
      <c r="D460" s="35"/>
      <c r="E460" s="35"/>
      <c r="F460" s="41"/>
      <c r="G460" s="35"/>
    </row>
    <row r="461" spans="1:7" ht="15.75" customHeight="1">
      <c r="A461" s="35"/>
      <c r="B461" s="35"/>
      <c r="C461" s="35"/>
      <c r="D461" s="35"/>
      <c r="E461" s="35"/>
      <c r="F461" s="41"/>
      <c r="G461" s="35"/>
    </row>
    <row r="462" spans="1:7" ht="15.75" customHeight="1">
      <c r="A462" s="35"/>
      <c r="B462" s="35"/>
      <c r="C462" s="35"/>
      <c r="D462" s="35"/>
      <c r="E462" s="35"/>
      <c r="F462" s="41"/>
      <c r="G462" s="35"/>
    </row>
    <row r="463" spans="1:7" ht="15.75" customHeight="1">
      <c r="A463" s="35"/>
      <c r="B463" s="35"/>
      <c r="C463" s="35"/>
      <c r="D463" s="35"/>
      <c r="E463" s="35"/>
      <c r="F463" s="41"/>
      <c r="G463" s="35"/>
    </row>
    <row r="464" spans="1:7" ht="15.75" customHeight="1">
      <c r="A464" s="35"/>
      <c r="B464" s="35"/>
      <c r="C464" s="35"/>
      <c r="D464" s="35"/>
      <c r="E464" s="35"/>
      <c r="F464" s="41"/>
      <c r="G464" s="35"/>
    </row>
    <row r="465" spans="1:7" ht="15.75" customHeight="1">
      <c r="A465" s="35"/>
      <c r="B465" s="35"/>
      <c r="C465" s="35"/>
      <c r="D465" s="35"/>
      <c r="E465" s="35"/>
      <c r="F465" s="41"/>
      <c r="G465" s="35"/>
    </row>
    <row r="466" spans="1:7" ht="15.75" customHeight="1">
      <c r="A466" s="35"/>
      <c r="B466" s="35"/>
      <c r="C466" s="35"/>
      <c r="D466" s="35"/>
      <c r="E466" s="35"/>
      <c r="F466" s="41"/>
      <c r="G466" s="35"/>
    </row>
    <row r="467" spans="1:7" ht="15.75" customHeight="1">
      <c r="A467" s="35"/>
      <c r="B467" s="35"/>
      <c r="C467" s="35"/>
      <c r="D467" s="35"/>
      <c r="E467" s="35"/>
      <c r="F467" s="41"/>
      <c r="G467" s="35"/>
    </row>
    <row r="468" spans="1:7" ht="15.75" customHeight="1">
      <c r="A468" s="35"/>
      <c r="B468" s="35"/>
      <c r="C468" s="35"/>
      <c r="D468" s="35"/>
      <c r="E468" s="35"/>
      <c r="F468" s="41"/>
      <c r="G468" s="35"/>
    </row>
    <row r="469" spans="1:7" ht="15.75" customHeight="1">
      <c r="A469" s="35"/>
      <c r="B469" s="35"/>
      <c r="C469" s="35"/>
      <c r="D469" s="35"/>
      <c r="E469" s="35"/>
      <c r="F469" s="41"/>
      <c r="G469" s="35"/>
    </row>
    <row r="470" spans="1:7" ht="15.75" customHeight="1">
      <c r="A470" s="35"/>
      <c r="B470" s="35"/>
      <c r="C470" s="35"/>
      <c r="D470" s="35"/>
      <c r="E470" s="35"/>
      <c r="F470" s="41"/>
      <c r="G470" s="35"/>
    </row>
    <row r="471" spans="1:7" ht="15.75" customHeight="1">
      <c r="A471" s="35"/>
      <c r="B471" s="35"/>
      <c r="C471" s="35"/>
      <c r="D471" s="35"/>
      <c r="E471" s="35"/>
      <c r="F471" s="41"/>
      <c r="G471" s="35"/>
    </row>
    <row r="472" spans="1:7" ht="15.75" customHeight="1">
      <c r="A472" s="35"/>
      <c r="B472" s="35"/>
      <c r="C472" s="35"/>
      <c r="D472" s="35"/>
      <c r="E472" s="35"/>
      <c r="F472" s="41"/>
      <c r="G472" s="35"/>
    </row>
    <row r="473" spans="1:7" ht="15.75" customHeight="1">
      <c r="A473" s="35"/>
      <c r="B473" s="35"/>
      <c r="C473" s="35"/>
      <c r="D473" s="35"/>
      <c r="E473" s="35"/>
      <c r="F473" s="41"/>
      <c r="G473" s="35"/>
    </row>
    <row r="474" spans="1:7" ht="15.75" customHeight="1">
      <c r="A474" s="35"/>
      <c r="B474" s="35"/>
      <c r="C474" s="35"/>
      <c r="D474" s="35"/>
      <c r="E474" s="35"/>
      <c r="F474" s="41"/>
      <c r="G474" s="35"/>
    </row>
    <row r="475" spans="1:7" ht="15.75" customHeight="1">
      <c r="A475" s="35"/>
      <c r="B475" s="35"/>
      <c r="C475" s="35"/>
      <c r="D475" s="35"/>
      <c r="E475" s="35"/>
      <c r="F475" s="41"/>
      <c r="G475" s="35"/>
    </row>
    <row r="476" spans="1:7" ht="15.75" customHeight="1">
      <c r="A476" s="35"/>
      <c r="B476" s="35"/>
      <c r="C476" s="35"/>
      <c r="D476" s="35"/>
      <c r="E476" s="35"/>
      <c r="F476" s="41"/>
      <c r="G476" s="35"/>
    </row>
    <row r="477" spans="1:7" ht="15.75" customHeight="1">
      <c r="A477" s="35"/>
      <c r="B477" s="35"/>
      <c r="C477" s="35"/>
      <c r="D477" s="35"/>
      <c r="E477" s="35"/>
      <c r="F477" s="41"/>
      <c r="G477" s="35"/>
    </row>
    <row r="478" spans="1:7" ht="15.75" customHeight="1">
      <c r="A478" s="35"/>
      <c r="B478" s="35"/>
      <c r="C478" s="35"/>
      <c r="D478" s="35"/>
      <c r="E478" s="35"/>
      <c r="F478" s="41"/>
      <c r="G478" s="35"/>
    </row>
    <row r="479" spans="1:7" ht="15.75" customHeight="1">
      <c r="A479" s="35"/>
      <c r="B479" s="35"/>
      <c r="C479" s="35"/>
      <c r="D479" s="35"/>
      <c r="E479" s="35"/>
      <c r="F479" s="41"/>
      <c r="G479" s="35"/>
    </row>
    <row r="480" spans="1:7" ht="15.75" customHeight="1">
      <c r="A480" s="35"/>
      <c r="B480" s="35"/>
      <c r="C480" s="35"/>
      <c r="D480" s="35"/>
      <c r="E480" s="35"/>
      <c r="F480" s="41"/>
      <c r="G480" s="35"/>
    </row>
    <row r="481" spans="1:7" ht="15.75" customHeight="1">
      <c r="A481" s="35"/>
      <c r="B481" s="35"/>
      <c r="C481" s="35"/>
      <c r="D481" s="35"/>
      <c r="E481" s="35"/>
      <c r="F481" s="41"/>
      <c r="G481" s="35"/>
    </row>
    <row r="482" spans="1:7" ht="15.75" customHeight="1">
      <c r="A482" s="35"/>
      <c r="B482" s="35"/>
      <c r="C482" s="35"/>
      <c r="D482" s="35"/>
      <c r="E482" s="35"/>
      <c r="F482" s="41"/>
      <c r="G482" s="35"/>
    </row>
    <row r="483" spans="1:7" ht="15.75" customHeight="1">
      <c r="A483" s="35"/>
      <c r="B483" s="35"/>
      <c r="C483" s="35"/>
      <c r="D483" s="35"/>
      <c r="E483" s="35"/>
      <c r="F483" s="41"/>
      <c r="G483" s="35"/>
    </row>
    <row r="484" spans="1:7" ht="15.75" customHeight="1">
      <c r="A484" s="35"/>
      <c r="B484" s="35"/>
      <c r="C484" s="35"/>
      <c r="D484" s="35"/>
      <c r="E484" s="35"/>
      <c r="F484" s="41"/>
      <c r="G484" s="35"/>
    </row>
    <row r="485" spans="1:7" ht="15.75" customHeight="1">
      <c r="A485" s="35"/>
      <c r="B485" s="35"/>
      <c r="C485" s="35"/>
      <c r="D485" s="35"/>
      <c r="E485" s="35"/>
      <c r="F485" s="41"/>
      <c r="G485" s="35"/>
    </row>
    <row r="486" spans="1:7" ht="15.75" customHeight="1">
      <c r="A486" s="35"/>
      <c r="B486" s="35"/>
      <c r="C486" s="35"/>
      <c r="D486" s="35"/>
      <c r="E486" s="35"/>
      <c r="F486" s="41"/>
      <c r="G486" s="35"/>
    </row>
    <row r="487" spans="1:7" ht="15.75" customHeight="1">
      <c r="A487" s="35"/>
      <c r="B487" s="35"/>
      <c r="C487" s="35"/>
      <c r="D487" s="35"/>
      <c r="E487" s="35"/>
      <c r="F487" s="41"/>
      <c r="G487" s="35"/>
    </row>
    <row r="488" spans="1:7" ht="15.75" customHeight="1">
      <c r="A488" s="35"/>
      <c r="B488" s="35"/>
      <c r="C488" s="35"/>
      <c r="D488" s="35"/>
      <c r="E488" s="35"/>
      <c r="F488" s="41"/>
      <c r="G488" s="35"/>
    </row>
    <row r="489" spans="1:7" ht="15.75" customHeight="1">
      <c r="A489" s="35"/>
      <c r="B489" s="35"/>
      <c r="C489" s="35"/>
      <c r="D489" s="35"/>
      <c r="E489" s="35"/>
      <c r="F489" s="41"/>
      <c r="G489" s="35"/>
    </row>
    <row r="490" spans="1:7" ht="15.75" customHeight="1">
      <c r="A490" s="35"/>
      <c r="B490" s="35"/>
      <c r="C490" s="35"/>
      <c r="D490" s="35"/>
      <c r="E490" s="35"/>
      <c r="F490" s="41"/>
      <c r="G490" s="35"/>
    </row>
    <row r="491" spans="1:7" ht="15.75" customHeight="1">
      <c r="A491" s="35"/>
      <c r="B491" s="35"/>
      <c r="C491" s="35"/>
      <c r="D491" s="35"/>
      <c r="E491" s="35"/>
      <c r="F491" s="41"/>
      <c r="G491" s="35"/>
    </row>
    <row r="492" spans="1:7" ht="15.75" customHeight="1">
      <c r="A492" s="35"/>
      <c r="B492" s="35"/>
      <c r="C492" s="35"/>
      <c r="D492" s="35"/>
      <c r="E492" s="35"/>
      <c r="F492" s="41"/>
      <c r="G492" s="35"/>
    </row>
    <row r="493" spans="1:7" ht="15.75" customHeight="1">
      <c r="A493" s="35"/>
      <c r="B493" s="35"/>
      <c r="C493" s="35"/>
      <c r="D493" s="35"/>
      <c r="E493" s="35"/>
      <c r="F493" s="41"/>
      <c r="G493" s="35"/>
    </row>
    <row r="494" spans="1:7" ht="15.75" customHeight="1">
      <c r="A494" s="35"/>
      <c r="B494" s="35"/>
      <c r="C494" s="35"/>
      <c r="D494" s="35"/>
      <c r="E494" s="35"/>
      <c r="F494" s="41"/>
      <c r="G494" s="35"/>
    </row>
    <row r="495" spans="1:7" ht="15.75" customHeight="1">
      <c r="A495" s="35"/>
      <c r="B495" s="35"/>
      <c r="C495" s="35"/>
      <c r="D495" s="35"/>
      <c r="E495" s="35"/>
      <c r="F495" s="41"/>
      <c r="G495" s="35"/>
    </row>
    <row r="496" spans="1:7" ht="15.75" customHeight="1">
      <c r="A496" s="35"/>
      <c r="B496" s="35"/>
      <c r="C496" s="35"/>
      <c r="D496" s="35"/>
      <c r="E496" s="35"/>
      <c r="F496" s="41"/>
      <c r="G496" s="35"/>
    </row>
    <row r="497" spans="1:7" ht="15.75" customHeight="1">
      <c r="A497" s="35"/>
      <c r="B497" s="35"/>
      <c r="C497" s="35"/>
      <c r="D497" s="35"/>
      <c r="E497" s="35"/>
      <c r="F497" s="41"/>
      <c r="G497" s="35"/>
    </row>
    <row r="498" spans="1:7" ht="15.75" customHeight="1">
      <c r="A498" s="35"/>
      <c r="B498" s="35"/>
      <c r="C498" s="35"/>
      <c r="D498" s="35"/>
      <c r="E498" s="35"/>
      <c r="F498" s="41"/>
      <c r="G498" s="35"/>
    </row>
    <row r="499" spans="1:7" ht="15.75" customHeight="1">
      <c r="A499" s="35"/>
      <c r="B499" s="35"/>
      <c r="C499" s="35"/>
      <c r="D499" s="35"/>
      <c r="E499" s="35"/>
      <c r="F499" s="41"/>
      <c r="G499" s="35"/>
    </row>
    <row r="500" spans="1:7" ht="15.75" customHeight="1">
      <c r="A500" s="35"/>
      <c r="B500" s="35"/>
      <c r="C500" s="35"/>
      <c r="D500" s="35"/>
      <c r="E500" s="35"/>
      <c r="F500" s="41"/>
      <c r="G500" s="35"/>
    </row>
    <row r="501" spans="1:7" ht="15.75" customHeight="1">
      <c r="A501" s="35"/>
      <c r="B501" s="35"/>
      <c r="C501" s="35"/>
      <c r="D501" s="35"/>
      <c r="E501" s="35"/>
      <c r="F501" s="41"/>
      <c r="G501" s="35"/>
    </row>
    <row r="502" spans="1:7" ht="15.75" customHeight="1">
      <c r="A502" s="35"/>
      <c r="B502" s="35"/>
      <c r="C502" s="35"/>
      <c r="D502" s="35"/>
      <c r="E502" s="35"/>
      <c r="F502" s="41"/>
      <c r="G502" s="35"/>
    </row>
    <row r="503" spans="1:7" ht="15.75" customHeight="1">
      <c r="A503" s="35"/>
      <c r="B503" s="35"/>
      <c r="C503" s="35"/>
      <c r="D503" s="35"/>
      <c r="E503" s="35"/>
      <c r="F503" s="41"/>
      <c r="G503" s="35"/>
    </row>
    <row r="504" spans="1:7" ht="15.75" customHeight="1">
      <c r="A504" s="35"/>
      <c r="B504" s="35"/>
      <c r="C504" s="35"/>
      <c r="D504" s="35"/>
      <c r="E504" s="35"/>
      <c r="F504" s="41"/>
      <c r="G504" s="35"/>
    </row>
    <row r="505" spans="1:7" ht="15.75" customHeight="1">
      <c r="A505" s="35"/>
      <c r="B505" s="35"/>
      <c r="C505" s="35"/>
      <c r="D505" s="35"/>
      <c r="E505" s="35"/>
      <c r="F505" s="41"/>
      <c r="G505" s="35"/>
    </row>
    <row r="506" spans="1:7" ht="15.75" customHeight="1">
      <c r="A506" s="35"/>
      <c r="B506" s="35"/>
      <c r="C506" s="35"/>
      <c r="D506" s="35"/>
      <c r="E506" s="35"/>
      <c r="F506" s="41"/>
      <c r="G506" s="35"/>
    </row>
    <row r="507" spans="1:7" ht="15.75" customHeight="1">
      <c r="A507" s="35"/>
      <c r="B507" s="35"/>
      <c r="C507" s="35"/>
      <c r="D507" s="35"/>
      <c r="E507" s="35"/>
      <c r="F507" s="41"/>
      <c r="G507" s="35"/>
    </row>
    <row r="508" spans="1:7" ht="15.75" customHeight="1">
      <c r="A508" s="35"/>
      <c r="B508" s="35"/>
      <c r="C508" s="35"/>
      <c r="D508" s="35"/>
      <c r="E508" s="35"/>
      <c r="F508" s="41"/>
      <c r="G508" s="35"/>
    </row>
    <row r="509" spans="1:7" ht="15.75" customHeight="1">
      <c r="A509" s="35"/>
      <c r="B509" s="35"/>
      <c r="C509" s="35"/>
      <c r="D509" s="35"/>
      <c r="E509" s="35"/>
      <c r="F509" s="41"/>
      <c r="G509" s="35"/>
    </row>
    <row r="510" spans="1:7" ht="15.75" customHeight="1">
      <c r="A510" s="35"/>
      <c r="B510" s="35"/>
      <c r="C510" s="35"/>
      <c r="D510" s="35"/>
      <c r="E510" s="35"/>
      <c r="F510" s="41"/>
      <c r="G510" s="35"/>
    </row>
    <row r="511" spans="1:7" ht="15.75" customHeight="1">
      <c r="A511" s="35"/>
      <c r="B511" s="35"/>
      <c r="C511" s="35"/>
      <c r="D511" s="35"/>
      <c r="E511" s="35"/>
      <c r="F511" s="41"/>
      <c r="G511" s="35"/>
    </row>
    <row r="512" spans="1:7" ht="15.75" customHeight="1">
      <c r="A512" s="35"/>
      <c r="B512" s="35"/>
      <c r="C512" s="35"/>
      <c r="D512" s="35"/>
      <c r="E512" s="35"/>
      <c r="F512" s="41"/>
      <c r="G512" s="35"/>
    </row>
    <row r="513" spans="1:7" ht="15.75" customHeight="1">
      <c r="A513" s="35"/>
      <c r="B513" s="35"/>
      <c r="C513" s="35"/>
      <c r="D513" s="35"/>
      <c r="E513" s="35"/>
      <c r="F513" s="41"/>
      <c r="G513" s="35"/>
    </row>
    <row r="514" spans="1:7" ht="15.75" customHeight="1">
      <c r="A514" s="35"/>
      <c r="B514" s="35"/>
      <c r="C514" s="35"/>
      <c r="D514" s="35"/>
      <c r="E514" s="35"/>
      <c r="F514" s="41"/>
      <c r="G514" s="35"/>
    </row>
    <row r="515" spans="1:7" ht="15.75" customHeight="1">
      <c r="A515" s="35"/>
      <c r="B515" s="35"/>
      <c r="C515" s="35"/>
      <c r="D515" s="35"/>
      <c r="E515" s="35"/>
      <c r="F515" s="41"/>
      <c r="G515" s="35"/>
    </row>
    <row r="516" spans="1:7" ht="15.75" customHeight="1">
      <c r="A516" s="35"/>
      <c r="B516" s="35"/>
      <c r="C516" s="35"/>
      <c r="D516" s="35"/>
      <c r="E516" s="35"/>
      <c r="F516" s="41"/>
      <c r="G516" s="35"/>
    </row>
    <row r="517" spans="1:7" ht="15.75" customHeight="1">
      <c r="A517" s="35"/>
      <c r="B517" s="35"/>
      <c r="C517" s="35"/>
      <c r="D517" s="35"/>
      <c r="E517" s="35"/>
      <c r="F517" s="41"/>
      <c r="G517" s="35"/>
    </row>
    <row r="518" spans="1:7" ht="15.75" customHeight="1">
      <c r="A518" s="35"/>
      <c r="B518" s="35"/>
      <c r="C518" s="35"/>
      <c r="D518" s="35"/>
      <c r="E518" s="35"/>
      <c r="F518" s="41"/>
      <c r="G518" s="35"/>
    </row>
    <row r="519" spans="1:7" ht="15.75" customHeight="1">
      <c r="A519" s="35"/>
      <c r="B519" s="35"/>
      <c r="C519" s="35"/>
      <c r="D519" s="35"/>
      <c r="E519" s="35"/>
      <c r="F519" s="41"/>
      <c r="G519" s="35"/>
    </row>
    <row r="520" spans="1:7" ht="15.75" customHeight="1">
      <c r="A520" s="35"/>
      <c r="B520" s="35"/>
      <c r="C520" s="35"/>
      <c r="D520" s="35"/>
      <c r="E520" s="35"/>
      <c r="F520" s="41"/>
      <c r="G520" s="35"/>
    </row>
    <row r="521" spans="1:7" ht="15.75" customHeight="1">
      <c r="A521" s="35"/>
      <c r="B521" s="35"/>
      <c r="C521" s="35"/>
      <c r="D521" s="35"/>
      <c r="E521" s="35"/>
      <c r="F521" s="41"/>
      <c r="G521" s="35"/>
    </row>
    <row r="522" spans="1:7" ht="15.75" customHeight="1">
      <c r="A522" s="35"/>
      <c r="B522" s="35"/>
      <c r="C522" s="35"/>
      <c r="D522" s="35"/>
      <c r="E522" s="35"/>
      <c r="F522" s="41"/>
      <c r="G522" s="35"/>
    </row>
    <row r="523" spans="1:7" ht="15.75" customHeight="1">
      <c r="A523" s="35"/>
      <c r="B523" s="35"/>
      <c r="C523" s="35"/>
      <c r="D523" s="35"/>
      <c r="E523" s="35"/>
      <c r="F523" s="41"/>
      <c r="G523" s="35"/>
    </row>
    <row r="524" spans="1:7" ht="15.75" customHeight="1">
      <c r="A524" s="35"/>
      <c r="B524" s="35"/>
      <c r="C524" s="35"/>
      <c r="D524" s="35"/>
      <c r="E524" s="35"/>
      <c r="F524" s="41"/>
      <c r="G524" s="35"/>
    </row>
    <row r="525" spans="1:7" ht="15.75" customHeight="1">
      <c r="A525" s="35"/>
      <c r="B525" s="35"/>
      <c r="C525" s="35"/>
      <c r="D525" s="35"/>
      <c r="E525" s="35"/>
      <c r="F525" s="41"/>
      <c r="G525" s="35"/>
    </row>
    <row r="526" spans="1:7" ht="15.75" customHeight="1">
      <c r="A526" s="35"/>
      <c r="B526" s="35"/>
      <c r="C526" s="35"/>
      <c r="D526" s="35"/>
      <c r="E526" s="35"/>
      <c r="F526" s="41"/>
      <c r="G526" s="35"/>
    </row>
    <row r="527" spans="1:7" ht="15.75" customHeight="1">
      <c r="A527" s="35"/>
      <c r="B527" s="35"/>
      <c r="C527" s="35"/>
      <c r="D527" s="35"/>
      <c r="E527" s="35"/>
      <c r="F527" s="41"/>
      <c r="G527" s="35"/>
    </row>
    <row r="528" spans="1:7" ht="15.75" customHeight="1">
      <c r="A528" s="35"/>
      <c r="B528" s="35"/>
      <c r="C528" s="35"/>
      <c r="D528" s="35"/>
      <c r="E528" s="35"/>
      <c r="F528" s="41"/>
      <c r="G528" s="35"/>
    </row>
    <row r="529" spans="1:7" ht="15.75" customHeight="1">
      <c r="A529" s="35"/>
      <c r="B529" s="35"/>
      <c r="C529" s="35"/>
      <c r="D529" s="35"/>
      <c r="E529" s="35"/>
      <c r="F529" s="41"/>
      <c r="G529" s="35"/>
    </row>
    <row r="530" spans="1:7" ht="15.75" customHeight="1">
      <c r="A530" s="35"/>
      <c r="B530" s="35"/>
      <c r="C530" s="35"/>
      <c r="D530" s="35"/>
      <c r="E530" s="35"/>
      <c r="F530" s="41"/>
      <c r="G530" s="35"/>
    </row>
    <row r="531" spans="1:7" ht="15.75" customHeight="1">
      <c r="A531" s="35"/>
      <c r="B531" s="35"/>
      <c r="C531" s="35"/>
      <c r="D531" s="35"/>
      <c r="E531" s="35"/>
      <c r="F531" s="41"/>
      <c r="G531" s="35"/>
    </row>
    <row r="532" spans="1:7" ht="15.75" customHeight="1">
      <c r="A532" s="35"/>
      <c r="B532" s="35"/>
      <c r="C532" s="35"/>
      <c r="D532" s="35"/>
      <c r="E532" s="35"/>
      <c r="F532" s="41"/>
      <c r="G532" s="35"/>
    </row>
    <row r="533" spans="1:7" ht="15.75" customHeight="1">
      <c r="A533" s="35"/>
      <c r="B533" s="35"/>
      <c r="C533" s="35"/>
      <c r="D533" s="35"/>
      <c r="E533" s="35"/>
      <c r="F533" s="41"/>
      <c r="G533" s="35"/>
    </row>
    <row r="534" spans="1:7" ht="15.75" customHeight="1">
      <c r="A534" s="35"/>
      <c r="B534" s="35"/>
      <c r="C534" s="35"/>
      <c r="D534" s="35"/>
      <c r="E534" s="35"/>
      <c r="F534" s="41"/>
      <c r="G534" s="35"/>
    </row>
    <row r="535" spans="1:7" ht="15.75" customHeight="1">
      <c r="A535" s="35"/>
      <c r="B535" s="35"/>
      <c r="C535" s="35"/>
      <c r="D535" s="35"/>
      <c r="E535" s="35"/>
      <c r="F535" s="41"/>
      <c r="G535" s="35"/>
    </row>
    <row r="536" spans="1:7" ht="15.75" customHeight="1">
      <c r="A536" s="35"/>
      <c r="B536" s="35"/>
      <c r="C536" s="35"/>
      <c r="D536" s="35"/>
      <c r="E536" s="35"/>
      <c r="F536" s="41"/>
      <c r="G536" s="35"/>
    </row>
    <row r="537" spans="1:7" ht="15.75" customHeight="1">
      <c r="A537" s="35"/>
      <c r="B537" s="35"/>
      <c r="C537" s="35"/>
      <c r="D537" s="35"/>
      <c r="E537" s="35"/>
      <c r="F537" s="41"/>
      <c r="G537" s="35"/>
    </row>
    <row r="538" spans="1:7" ht="15.75" customHeight="1">
      <c r="A538" s="35"/>
      <c r="B538" s="35"/>
      <c r="C538" s="35"/>
      <c r="D538" s="35"/>
      <c r="E538" s="35"/>
      <c r="F538" s="41"/>
      <c r="G538" s="35"/>
    </row>
    <row r="539" spans="1:7" ht="15.75" customHeight="1">
      <c r="A539" s="35"/>
      <c r="B539" s="35"/>
      <c r="C539" s="35"/>
      <c r="D539" s="35"/>
      <c r="E539" s="35"/>
      <c r="F539" s="41"/>
      <c r="G539" s="35"/>
    </row>
    <row r="540" spans="1:7" ht="15.75" customHeight="1">
      <c r="A540" s="35"/>
      <c r="B540" s="35"/>
      <c r="C540" s="35"/>
      <c r="D540" s="35"/>
      <c r="E540" s="35"/>
      <c r="F540" s="41"/>
      <c r="G540" s="35"/>
    </row>
    <row r="541" spans="1:7" ht="15.75" customHeight="1">
      <c r="A541" s="35"/>
      <c r="B541" s="35"/>
      <c r="C541" s="35"/>
      <c r="D541" s="35"/>
      <c r="E541" s="35"/>
      <c r="F541" s="41"/>
      <c r="G541" s="35"/>
    </row>
    <row r="542" spans="1:7" ht="15.75" customHeight="1">
      <c r="A542" s="35"/>
      <c r="B542" s="35"/>
      <c r="C542" s="35"/>
      <c r="D542" s="35"/>
      <c r="E542" s="35"/>
      <c r="F542" s="41"/>
      <c r="G542" s="35"/>
    </row>
    <row r="543" spans="1:7" ht="15.75" customHeight="1">
      <c r="A543" s="35"/>
      <c r="B543" s="35"/>
      <c r="C543" s="35"/>
      <c r="D543" s="35"/>
      <c r="E543" s="35"/>
      <c r="F543" s="41"/>
      <c r="G543" s="35"/>
    </row>
    <row r="544" spans="1:7" ht="15.75" customHeight="1">
      <c r="A544" s="35"/>
      <c r="B544" s="35"/>
      <c r="C544" s="35"/>
      <c r="D544" s="35"/>
      <c r="E544" s="35"/>
      <c r="F544" s="41"/>
      <c r="G544" s="35"/>
    </row>
    <row r="545" spans="1:7" ht="15.75" customHeight="1">
      <c r="A545" s="35"/>
      <c r="B545" s="35"/>
      <c r="C545" s="35"/>
      <c r="D545" s="35"/>
      <c r="E545" s="35"/>
      <c r="F545" s="41"/>
      <c r="G545" s="35"/>
    </row>
    <row r="546" spans="1:7" ht="15.75" customHeight="1">
      <c r="A546" s="35"/>
      <c r="B546" s="35"/>
      <c r="C546" s="35"/>
      <c r="D546" s="35"/>
      <c r="E546" s="35"/>
      <c r="F546" s="41"/>
      <c r="G546" s="35"/>
    </row>
    <row r="547" spans="1:7" ht="15.75" customHeight="1">
      <c r="A547" s="35"/>
      <c r="B547" s="35"/>
      <c r="C547" s="35"/>
      <c r="D547" s="35"/>
      <c r="E547" s="35"/>
      <c r="F547" s="41"/>
      <c r="G547" s="35"/>
    </row>
    <row r="548" spans="1:7" ht="15.75" customHeight="1">
      <c r="A548" s="35"/>
      <c r="B548" s="35"/>
      <c r="C548" s="35"/>
      <c r="D548" s="35"/>
      <c r="E548" s="35"/>
      <c r="F548" s="41"/>
      <c r="G548" s="35"/>
    </row>
    <row r="549" spans="1:7" ht="15.75" customHeight="1">
      <c r="A549" s="35"/>
      <c r="B549" s="35"/>
      <c r="C549" s="35"/>
      <c r="D549" s="35"/>
      <c r="E549" s="35"/>
      <c r="F549" s="41"/>
      <c r="G549" s="35"/>
    </row>
    <row r="550" spans="1:7" ht="15.75" customHeight="1">
      <c r="A550" s="35"/>
      <c r="B550" s="35"/>
      <c r="C550" s="35"/>
      <c r="D550" s="35"/>
      <c r="E550" s="35"/>
      <c r="F550" s="41"/>
      <c r="G550" s="35"/>
    </row>
    <row r="551" spans="1:7" ht="15.75" customHeight="1">
      <c r="A551" s="35"/>
      <c r="B551" s="35"/>
      <c r="C551" s="35"/>
      <c r="D551" s="35"/>
      <c r="E551" s="35"/>
      <c r="F551" s="41"/>
      <c r="G551" s="35"/>
    </row>
    <row r="552" spans="1:7" ht="15.75" customHeight="1">
      <c r="A552" s="35"/>
      <c r="B552" s="35"/>
      <c r="C552" s="35"/>
      <c r="D552" s="35"/>
      <c r="E552" s="35"/>
      <c r="F552" s="41"/>
      <c r="G552" s="35"/>
    </row>
    <row r="553" spans="1:7" ht="15.75" customHeight="1">
      <c r="A553" s="35"/>
      <c r="B553" s="35"/>
      <c r="C553" s="35"/>
      <c r="D553" s="35"/>
      <c r="E553" s="35"/>
      <c r="F553" s="41"/>
      <c r="G553" s="35"/>
    </row>
    <row r="554" spans="1:7" ht="15.75" customHeight="1">
      <c r="A554" s="35"/>
      <c r="B554" s="35"/>
      <c r="C554" s="35"/>
      <c r="D554" s="35"/>
      <c r="E554" s="35"/>
      <c r="F554" s="41"/>
      <c r="G554" s="35"/>
    </row>
    <row r="555" spans="1:7" ht="15.75" customHeight="1">
      <c r="A555" s="35"/>
      <c r="B555" s="35"/>
      <c r="C555" s="35"/>
      <c r="D555" s="35"/>
      <c r="E555" s="35"/>
      <c r="F555" s="41"/>
      <c r="G555" s="35"/>
    </row>
    <row r="556" spans="1:7" ht="15.75" customHeight="1">
      <c r="A556" s="35"/>
      <c r="B556" s="35"/>
      <c r="C556" s="35"/>
      <c r="D556" s="35"/>
      <c r="E556" s="35"/>
      <c r="F556" s="41"/>
      <c r="G556" s="35"/>
    </row>
    <row r="557" spans="1:7" ht="15.75" customHeight="1">
      <c r="A557" s="35"/>
      <c r="B557" s="35"/>
      <c r="C557" s="35"/>
      <c r="D557" s="35"/>
      <c r="E557" s="35"/>
      <c r="F557" s="41"/>
      <c r="G557" s="35"/>
    </row>
    <row r="558" spans="1:7" ht="15.75" customHeight="1">
      <c r="A558" s="35"/>
      <c r="B558" s="35"/>
      <c r="C558" s="35"/>
      <c r="D558" s="35"/>
      <c r="E558" s="35"/>
      <c r="F558" s="41"/>
      <c r="G558" s="35"/>
    </row>
    <row r="559" spans="1:7" ht="15.75" customHeight="1">
      <c r="A559" s="35"/>
      <c r="B559" s="35"/>
      <c r="C559" s="35"/>
      <c r="D559" s="35"/>
      <c r="E559" s="35"/>
      <c r="F559" s="41"/>
      <c r="G559" s="35"/>
    </row>
    <row r="560" spans="1:7" ht="15.75" customHeight="1">
      <c r="A560" s="35"/>
      <c r="B560" s="35"/>
      <c r="C560" s="35"/>
      <c r="D560" s="35"/>
      <c r="E560" s="35"/>
      <c r="F560" s="41"/>
      <c r="G560" s="35"/>
    </row>
    <row r="561" spans="1:7" ht="15.75" customHeight="1">
      <c r="A561" s="35"/>
      <c r="B561" s="35"/>
      <c r="C561" s="35"/>
      <c r="D561" s="35"/>
      <c r="E561" s="35"/>
      <c r="F561" s="41"/>
      <c r="G561" s="35"/>
    </row>
    <row r="562" spans="1:7" ht="15.75" customHeight="1">
      <c r="A562" s="35"/>
      <c r="B562" s="35"/>
      <c r="C562" s="35"/>
      <c r="D562" s="35"/>
      <c r="E562" s="35"/>
      <c r="F562" s="41"/>
      <c r="G562" s="35"/>
    </row>
    <row r="563" spans="1:7" ht="15.75" customHeight="1">
      <c r="A563" s="35"/>
      <c r="B563" s="35"/>
      <c r="C563" s="35"/>
      <c r="D563" s="35"/>
      <c r="E563" s="35"/>
      <c r="F563" s="41"/>
      <c r="G563" s="35"/>
    </row>
    <row r="564" spans="1:7" ht="15.75" customHeight="1">
      <c r="A564" s="35"/>
      <c r="B564" s="35"/>
      <c r="C564" s="35"/>
      <c r="D564" s="35"/>
      <c r="E564" s="35"/>
      <c r="F564" s="41"/>
      <c r="G564" s="35"/>
    </row>
    <row r="565" spans="1:7" ht="15.75" customHeight="1">
      <c r="A565" s="35"/>
      <c r="B565" s="35"/>
      <c r="C565" s="35"/>
      <c r="D565" s="35"/>
      <c r="E565" s="35"/>
      <c r="F565" s="41"/>
      <c r="G565" s="35"/>
    </row>
    <row r="566" spans="1:7" ht="15.75" customHeight="1">
      <c r="A566" s="35"/>
      <c r="B566" s="35"/>
      <c r="C566" s="35"/>
      <c r="D566" s="35"/>
      <c r="E566" s="35"/>
      <c r="F566" s="41"/>
      <c r="G566" s="35"/>
    </row>
    <row r="567" spans="1:7" ht="15.75" customHeight="1">
      <c r="A567" s="35"/>
      <c r="B567" s="35"/>
      <c r="C567" s="35"/>
      <c r="D567" s="35"/>
      <c r="E567" s="35"/>
      <c r="F567" s="41"/>
      <c r="G567" s="35"/>
    </row>
    <row r="568" spans="1:7" ht="15.75" customHeight="1">
      <c r="A568" s="35"/>
      <c r="B568" s="35"/>
      <c r="C568" s="35"/>
      <c r="D568" s="35"/>
      <c r="E568" s="35"/>
      <c r="F568" s="41"/>
      <c r="G568" s="35"/>
    </row>
    <row r="569" spans="1:7" ht="15.75" customHeight="1">
      <c r="A569" s="35"/>
      <c r="B569" s="35"/>
      <c r="C569" s="35"/>
      <c r="D569" s="35"/>
      <c r="E569" s="35"/>
      <c r="F569" s="41"/>
      <c r="G569" s="35"/>
    </row>
    <row r="570" spans="1:7" ht="15.75" customHeight="1">
      <c r="A570" s="35"/>
      <c r="B570" s="35"/>
      <c r="C570" s="35"/>
      <c r="D570" s="35"/>
      <c r="E570" s="35"/>
      <c r="F570" s="41"/>
      <c r="G570" s="35"/>
    </row>
    <row r="571" spans="1:7" ht="15.75" customHeight="1">
      <c r="A571" s="35"/>
      <c r="B571" s="35"/>
      <c r="C571" s="35"/>
      <c r="D571" s="35"/>
      <c r="E571" s="35"/>
      <c r="F571" s="41"/>
      <c r="G571" s="35"/>
    </row>
    <row r="572" spans="1:7" ht="15.75" customHeight="1">
      <c r="A572" s="35"/>
      <c r="B572" s="35"/>
      <c r="C572" s="35"/>
      <c r="D572" s="35"/>
      <c r="E572" s="35"/>
      <c r="F572" s="41"/>
      <c r="G572" s="35"/>
    </row>
    <row r="573" spans="1:7" ht="15.75" customHeight="1">
      <c r="A573" s="35"/>
      <c r="B573" s="35"/>
      <c r="C573" s="35"/>
      <c r="D573" s="35"/>
      <c r="E573" s="35"/>
      <c r="F573" s="41"/>
      <c r="G573" s="35"/>
    </row>
    <row r="574" spans="1:7" ht="15.75" customHeight="1">
      <c r="A574" s="35"/>
      <c r="B574" s="35"/>
      <c r="C574" s="35"/>
      <c r="D574" s="35"/>
      <c r="E574" s="35"/>
      <c r="F574" s="41"/>
      <c r="G574" s="35"/>
    </row>
    <row r="575" spans="1:7" ht="15.75" customHeight="1">
      <c r="A575" s="35"/>
      <c r="B575" s="35"/>
      <c r="C575" s="35"/>
      <c r="D575" s="35"/>
      <c r="E575" s="35"/>
      <c r="F575" s="41"/>
      <c r="G575" s="35"/>
    </row>
    <row r="576" spans="1:7" ht="15.75" customHeight="1">
      <c r="A576" s="35"/>
      <c r="B576" s="35"/>
      <c r="C576" s="35"/>
      <c r="D576" s="35"/>
      <c r="E576" s="35"/>
      <c r="F576" s="41"/>
      <c r="G576" s="35"/>
    </row>
    <row r="577" spans="1:7" ht="15.75" customHeight="1">
      <c r="A577" s="35"/>
      <c r="B577" s="35"/>
      <c r="C577" s="35"/>
      <c r="D577" s="35"/>
      <c r="E577" s="35"/>
      <c r="F577" s="41"/>
      <c r="G577" s="35"/>
    </row>
    <row r="578" spans="1:7" ht="15.75" customHeight="1">
      <c r="A578" s="35"/>
      <c r="B578" s="35"/>
      <c r="C578" s="35"/>
      <c r="D578" s="35"/>
      <c r="E578" s="35"/>
      <c r="F578" s="41"/>
      <c r="G578" s="35"/>
    </row>
    <row r="579" spans="1:7" ht="15.75" customHeight="1">
      <c r="A579" s="35"/>
      <c r="B579" s="35"/>
      <c r="C579" s="35"/>
      <c r="D579" s="35"/>
      <c r="E579" s="35"/>
      <c r="F579" s="41"/>
      <c r="G579" s="35"/>
    </row>
    <row r="580" spans="1:7" ht="15.75" customHeight="1">
      <c r="A580" s="35"/>
      <c r="B580" s="35"/>
      <c r="C580" s="35"/>
      <c r="D580" s="35"/>
      <c r="E580" s="35"/>
      <c r="F580" s="41"/>
      <c r="G580" s="35"/>
    </row>
    <row r="581" spans="1:7" ht="15.75" customHeight="1">
      <c r="A581" s="35"/>
      <c r="B581" s="35"/>
      <c r="C581" s="35"/>
      <c r="D581" s="35"/>
      <c r="E581" s="35"/>
      <c r="F581" s="41"/>
      <c r="G581" s="35"/>
    </row>
    <row r="582" spans="1:7" ht="15.75" customHeight="1">
      <c r="A582" s="35"/>
      <c r="B582" s="35"/>
      <c r="C582" s="35"/>
      <c r="D582" s="35"/>
      <c r="E582" s="35"/>
      <c r="F582" s="41"/>
      <c r="G582" s="35"/>
    </row>
    <row r="583" spans="1:7" ht="15.75" customHeight="1">
      <c r="A583" s="35"/>
      <c r="B583" s="35"/>
      <c r="C583" s="35"/>
      <c r="D583" s="35"/>
      <c r="E583" s="35"/>
      <c r="F583" s="41"/>
      <c r="G583" s="35"/>
    </row>
    <row r="584" spans="1:7" ht="15.75" customHeight="1">
      <c r="A584" s="35"/>
      <c r="B584" s="35"/>
      <c r="C584" s="35"/>
      <c r="D584" s="35"/>
      <c r="E584" s="35"/>
      <c r="F584" s="41"/>
      <c r="G584" s="35"/>
    </row>
    <row r="585" spans="1:7" ht="15.75" customHeight="1">
      <c r="A585" s="35"/>
      <c r="B585" s="35"/>
      <c r="C585" s="35"/>
      <c r="D585" s="35"/>
      <c r="E585" s="35"/>
      <c r="F585" s="41"/>
      <c r="G585" s="35"/>
    </row>
    <row r="586" spans="1:7" ht="15.75" customHeight="1">
      <c r="A586" s="35"/>
      <c r="B586" s="35"/>
      <c r="C586" s="35"/>
      <c r="D586" s="35"/>
      <c r="E586" s="35"/>
      <c r="F586" s="41"/>
      <c r="G586" s="35"/>
    </row>
    <row r="587" spans="1:7" ht="15.75" customHeight="1">
      <c r="A587" s="35"/>
      <c r="B587" s="35"/>
      <c r="C587" s="35"/>
      <c r="D587" s="35"/>
      <c r="E587" s="35"/>
      <c r="F587" s="41"/>
      <c r="G587" s="35"/>
    </row>
    <row r="588" spans="1:7" ht="15.75" customHeight="1">
      <c r="A588" s="35"/>
      <c r="B588" s="35"/>
      <c r="C588" s="35"/>
      <c r="D588" s="35"/>
      <c r="E588" s="35"/>
      <c r="F588" s="41"/>
      <c r="G588" s="35"/>
    </row>
    <row r="589" spans="1:7" ht="15.75" customHeight="1">
      <c r="A589" s="35"/>
      <c r="B589" s="35"/>
      <c r="C589" s="35"/>
      <c r="D589" s="35"/>
      <c r="E589" s="35"/>
      <c r="F589" s="41"/>
      <c r="G589" s="35"/>
    </row>
    <row r="590" spans="1:7" ht="15.75" customHeight="1">
      <c r="A590" s="35"/>
      <c r="B590" s="35"/>
      <c r="C590" s="35"/>
      <c r="D590" s="35"/>
      <c r="E590" s="35"/>
      <c r="F590" s="41"/>
      <c r="G590" s="35"/>
    </row>
    <row r="591" spans="1:7" ht="15.75" customHeight="1">
      <c r="A591" s="35"/>
      <c r="B591" s="35"/>
      <c r="C591" s="35"/>
      <c r="D591" s="35"/>
      <c r="E591" s="35"/>
      <c r="F591" s="41"/>
      <c r="G591" s="35"/>
    </row>
    <row r="592" spans="1:7" ht="15.75" customHeight="1">
      <c r="A592" s="35"/>
      <c r="B592" s="35"/>
      <c r="C592" s="35"/>
      <c r="D592" s="35"/>
      <c r="E592" s="35"/>
      <c r="F592" s="41"/>
      <c r="G592" s="35"/>
    </row>
    <row r="593" spans="1:7" ht="15.75" customHeight="1">
      <c r="A593" s="35"/>
      <c r="B593" s="35"/>
      <c r="C593" s="35"/>
      <c r="D593" s="35"/>
      <c r="E593" s="35"/>
      <c r="F593" s="41"/>
      <c r="G593" s="35"/>
    </row>
    <row r="594" spans="1:7" ht="15.75" customHeight="1">
      <c r="A594" s="35"/>
      <c r="B594" s="35"/>
      <c r="C594" s="35"/>
      <c r="D594" s="35"/>
      <c r="E594" s="35"/>
      <c r="F594" s="41"/>
      <c r="G594" s="35"/>
    </row>
    <row r="595" spans="1:7" ht="15.75" customHeight="1">
      <c r="A595" s="35"/>
      <c r="B595" s="35"/>
      <c r="C595" s="35"/>
      <c r="D595" s="35"/>
      <c r="E595" s="35"/>
      <c r="F595" s="41"/>
      <c r="G595" s="35"/>
    </row>
    <row r="596" spans="1:7" ht="15.75" customHeight="1">
      <c r="A596" s="35"/>
      <c r="B596" s="35"/>
      <c r="C596" s="35"/>
      <c r="D596" s="35"/>
      <c r="E596" s="35"/>
      <c r="F596" s="41"/>
      <c r="G596" s="35"/>
    </row>
    <row r="597" spans="1:7" ht="15.75" customHeight="1">
      <c r="A597" s="35"/>
      <c r="B597" s="35"/>
      <c r="C597" s="35"/>
      <c r="D597" s="35"/>
      <c r="E597" s="35"/>
      <c r="F597" s="41"/>
      <c r="G597" s="35"/>
    </row>
    <row r="598" spans="1:7" ht="15.75" customHeight="1">
      <c r="A598" s="35"/>
      <c r="B598" s="35"/>
      <c r="C598" s="35"/>
      <c r="D598" s="35"/>
      <c r="E598" s="35"/>
      <c r="F598" s="41"/>
      <c r="G598" s="35"/>
    </row>
    <row r="599" spans="1:7" ht="15.75" customHeight="1">
      <c r="A599" s="35"/>
      <c r="B599" s="35"/>
      <c r="C599" s="35"/>
      <c r="D599" s="35"/>
      <c r="E599" s="35"/>
      <c r="F599" s="41"/>
      <c r="G599" s="35"/>
    </row>
    <row r="600" spans="1:7" ht="15.75" customHeight="1">
      <c r="A600" s="35"/>
      <c r="B600" s="35"/>
      <c r="C600" s="35"/>
      <c r="D600" s="35"/>
      <c r="E600" s="35"/>
      <c r="F600" s="41"/>
      <c r="G600" s="35"/>
    </row>
    <row r="601" spans="1:7" ht="15.75" customHeight="1">
      <c r="A601" s="35"/>
      <c r="B601" s="35"/>
      <c r="C601" s="35"/>
      <c r="D601" s="35"/>
      <c r="E601" s="35"/>
      <c r="F601" s="41"/>
      <c r="G601" s="35"/>
    </row>
    <row r="602" spans="1:7" ht="15.75" customHeight="1">
      <c r="A602" s="35"/>
      <c r="B602" s="35"/>
      <c r="C602" s="35"/>
      <c r="D602" s="35"/>
      <c r="E602" s="35"/>
      <c r="F602" s="41"/>
      <c r="G602" s="35"/>
    </row>
    <row r="603" spans="1:7" ht="15.75" customHeight="1">
      <c r="A603" s="35"/>
      <c r="B603" s="35"/>
      <c r="C603" s="35"/>
      <c r="D603" s="35"/>
      <c r="E603" s="35"/>
      <c r="F603" s="41"/>
      <c r="G603" s="35"/>
    </row>
    <row r="604" spans="1:7" ht="15.75" customHeight="1">
      <c r="A604" s="35"/>
      <c r="B604" s="35"/>
      <c r="C604" s="35"/>
      <c r="D604" s="35"/>
      <c r="E604" s="35"/>
      <c r="F604" s="41"/>
      <c r="G604" s="35"/>
    </row>
    <row r="605" spans="1:7" ht="15.75" customHeight="1">
      <c r="A605" s="35"/>
      <c r="B605" s="35"/>
      <c r="C605" s="35"/>
      <c r="D605" s="35"/>
      <c r="E605" s="35"/>
      <c r="F605" s="41"/>
      <c r="G605" s="35"/>
    </row>
    <row r="606" spans="1:7" ht="15.75" customHeight="1">
      <c r="A606" s="35"/>
      <c r="B606" s="35"/>
      <c r="C606" s="35"/>
      <c r="D606" s="35"/>
      <c r="E606" s="35"/>
      <c r="F606" s="41"/>
      <c r="G606" s="35"/>
    </row>
    <row r="607" spans="1:7" ht="15.75" customHeight="1">
      <c r="A607" s="35"/>
      <c r="B607" s="35"/>
      <c r="C607" s="35"/>
      <c r="D607" s="35"/>
      <c r="E607" s="35"/>
      <c r="F607" s="41"/>
      <c r="G607" s="35"/>
    </row>
    <row r="608" spans="1:7" ht="15.75" customHeight="1">
      <c r="A608" s="35"/>
      <c r="B608" s="35"/>
      <c r="C608" s="35"/>
      <c r="D608" s="35"/>
      <c r="E608" s="35"/>
      <c r="F608" s="41"/>
      <c r="G608" s="35"/>
    </row>
    <row r="609" spans="1:7" ht="15.75" customHeight="1">
      <c r="A609" s="35"/>
      <c r="B609" s="35"/>
      <c r="C609" s="35"/>
      <c r="D609" s="35"/>
      <c r="E609" s="35"/>
      <c r="F609" s="41"/>
      <c r="G609" s="35"/>
    </row>
    <row r="610" spans="1:7" ht="15.75" customHeight="1">
      <c r="A610" s="35"/>
      <c r="B610" s="35"/>
      <c r="C610" s="35"/>
      <c r="D610" s="35"/>
      <c r="E610" s="35"/>
      <c r="F610" s="41"/>
      <c r="G610" s="35"/>
    </row>
    <row r="611" spans="1:7" ht="15.75" customHeight="1">
      <c r="A611" s="35"/>
      <c r="B611" s="35"/>
      <c r="C611" s="35"/>
      <c r="D611" s="35"/>
      <c r="E611" s="35"/>
      <c r="F611" s="41"/>
      <c r="G611" s="35"/>
    </row>
    <row r="612" spans="1:7" ht="15.75" customHeight="1">
      <c r="A612" s="35"/>
      <c r="B612" s="35"/>
      <c r="C612" s="35"/>
      <c r="D612" s="35"/>
      <c r="E612" s="35"/>
      <c r="F612" s="41"/>
      <c r="G612" s="35"/>
    </row>
    <row r="613" spans="1:7" ht="15.75" customHeight="1">
      <c r="A613" s="35"/>
      <c r="B613" s="35"/>
      <c r="C613" s="35"/>
      <c r="D613" s="35"/>
      <c r="E613" s="35"/>
      <c r="F613" s="41"/>
      <c r="G613" s="35"/>
    </row>
    <row r="614" spans="1:7" ht="15.75" customHeight="1">
      <c r="A614" s="35"/>
      <c r="B614" s="35"/>
      <c r="C614" s="35"/>
      <c r="D614" s="35"/>
      <c r="E614" s="35"/>
      <c r="F614" s="41"/>
      <c r="G614" s="35"/>
    </row>
    <row r="615" spans="1:7" ht="15.75" customHeight="1">
      <c r="A615" s="35"/>
      <c r="B615" s="35"/>
      <c r="C615" s="35"/>
      <c r="D615" s="35"/>
      <c r="E615" s="35"/>
      <c r="F615" s="41"/>
      <c r="G615" s="35"/>
    </row>
    <row r="616" spans="1:7" ht="15.75" customHeight="1">
      <c r="A616" s="35"/>
      <c r="B616" s="35"/>
      <c r="C616" s="35"/>
      <c r="D616" s="35"/>
      <c r="E616" s="35"/>
      <c r="F616" s="41"/>
      <c r="G616" s="35"/>
    </row>
    <row r="617" spans="1:7" ht="15.75" customHeight="1">
      <c r="A617" s="35"/>
      <c r="B617" s="35"/>
      <c r="C617" s="35"/>
      <c r="D617" s="35"/>
      <c r="E617" s="35"/>
      <c r="F617" s="41"/>
      <c r="G617" s="35"/>
    </row>
    <row r="618" spans="1:7" ht="15.75" customHeight="1">
      <c r="A618" s="35"/>
      <c r="B618" s="35"/>
      <c r="C618" s="35"/>
      <c r="D618" s="35"/>
      <c r="E618" s="35"/>
      <c r="F618" s="41"/>
      <c r="G618" s="35"/>
    </row>
    <row r="619" spans="1:7" ht="15.75" customHeight="1">
      <c r="A619" s="35"/>
      <c r="B619" s="35"/>
      <c r="C619" s="35"/>
      <c r="D619" s="35"/>
      <c r="E619" s="35"/>
      <c r="F619" s="41"/>
      <c r="G619" s="35"/>
    </row>
    <row r="620" spans="1:7" ht="15.75" customHeight="1">
      <c r="A620" s="35"/>
      <c r="B620" s="35"/>
      <c r="C620" s="35"/>
      <c r="D620" s="35"/>
      <c r="E620" s="35"/>
      <c r="F620" s="41"/>
      <c r="G620" s="35"/>
    </row>
    <row r="621" spans="1:7" ht="15.75" customHeight="1">
      <c r="A621" s="35"/>
      <c r="B621" s="35"/>
      <c r="C621" s="35"/>
      <c r="D621" s="35"/>
      <c r="E621" s="35"/>
      <c r="F621" s="41"/>
      <c r="G621" s="35"/>
    </row>
    <row r="622" spans="1:7" ht="15.75" customHeight="1">
      <c r="A622" s="35"/>
      <c r="B622" s="35"/>
      <c r="C622" s="35"/>
      <c r="D622" s="35"/>
      <c r="E622" s="35"/>
      <c r="F622" s="41"/>
      <c r="G622" s="35"/>
    </row>
    <row r="623" spans="1:7" ht="15.75" customHeight="1">
      <c r="A623" s="35"/>
      <c r="B623" s="35"/>
      <c r="C623" s="35"/>
      <c r="D623" s="35"/>
      <c r="E623" s="35"/>
      <c r="F623" s="41"/>
      <c r="G623" s="35"/>
    </row>
    <row r="624" spans="1:7" ht="15.75" customHeight="1">
      <c r="A624" s="35"/>
      <c r="B624" s="35"/>
      <c r="C624" s="35"/>
      <c r="D624" s="35"/>
      <c r="E624" s="35"/>
      <c r="F624" s="41"/>
      <c r="G624" s="35"/>
    </row>
    <row r="625" spans="1:7" ht="15.75" customHeight="1">
      <c r="A625" s="35"/>
      <c r="B625" s="35"/>
      <c r="C625" s="35"/>
      <c r="D625" s="35"/>
      <c r="E625" s="35"/>
      <c r="F625" s="41"/>
      <c r="G625" s="35"/>
    </row>
    <row r="626" spans="1:7" ht="15.75" customHeight="1">
      <c r="A626" s="35"/>
      <c r="B626" s="35"/>
      <c r="C626" s="35"/>
      <c r="D626" s="35"/>
      <c r="E626" s="35"/>
      <c r="F626" s="41"/>
      <c r="G626" s="35"/>
    </row>
    <row r="627" spans="1:7" ht="15.75" customHeight="1">
      <c r="A627" s="35"/>
      <c r="B627" s="35"/>
      <c r="C627" s="35"/>
      <c r="D627" s="35"/>
      <c r="E627" s="35"/>
      <c r="F627" s="41"/>
      <c r="G627" s="35"/>
    </row>
    <row r="628" spans="1:7" ht="15.75" customHeight="1">
      <c r="A628" s="35"/>
      <c r="B628" s="35"/>
      <c r="C628" s="35"/>
      <c r="D628" s="35"/>
      <c r="E628" s="35"/>
      <c r="F628" s="41"/>
      <c r="G628" s="35"/>
    </row>
    <row r="629" spans="1:7" ht="15.75" customHeight="1">
      <c r="A629" s="35"/>
      <c r="B629" s="35"/>
      <c r="C629" s="35"/>
      <c r="D629" s="35"/>
      <c r="E629" s="35"/>
      <c r="F629" s="41"/>
      <c r="G629" s="35"/>
    </row>
    <row r="630" spans="1:7" ht="15.75" customHeight="1">
      <c r="A630" s="35"/>
      <c r="B630" s="35"/>
      <c r="C630" s="35"/>
      <c r="D630" s="35"/>
      <c r="E630" s="35"/>
      <c r="F630" s="41"/>
      <c r="G630" s="35"/>
    </row>
    <row r="631" spans="1:7" ht="15.75" customHeight="1">
      <c r="A631" s="35"/>
      <c r="B631" s="35"/>
      <c r="C631" s="35"/>
      <c r="D631" s="35"/>
      <c r="E631" s="35"/>
      <c r="F631" s="41"/>
      <c r="G631" s="35"/>
    </row>
    <row r="632" spans="1:7" ht="15.75" customHeight="1">
      <c r="A632" s="35"/>
      <c r="B632" s="35"/>
      <c r="C632" s="35"/>
      <c r="D632" s="35"/>
      <c r="E632" s="35"/>
      <c r="F632" s="41"/>
      <c r="G632" s="35"/>
    </row>
    <row r="633" spans="1:7" ht="15.75" customHeight="1">
      <c r="A633" s="35"/>
      <c r="B633" s="35"/>
      <c r="C633" s="35"/>
      <c r="D633" s="35"/>
      <c r="E633" s="35"/>
      <c r="F633" s="41"/>
      <c r="G633" s="35"/>
    </row>
    <row r="634" spans="1:7" ht="15.75" customHeight="1">
      <c r="A634" s="35"/>
      <c r="B634" s="35"/>
      <c r="C634" s="35"/>
      <c r="D634" s="35"/>
      <c r="E634" s="35"/>
      <c r="F634" s="41"/>
      <c r="G634" s="35"/>
    </row>
    <row r="635" spans="1:7" ht="15.75" customHeight="1">
      <c r="A635" s="35"/>
      <c r="B635" s="35"/>
      <c r="C635" s="35"/>
      <c r="D635" s="35"/>
      <c r="E635" s="35"/>
      <c r="F635" s="41"/>
      <c r="G635" s="35"/>
    </row>
    <row r="636" spans="1:7" ht="15.75" customHeight="1">
      <c r="A636" s="35"/>
      <c r="B636" s="35"/>
      <c r="C636" s="35"/>
      <c r="D636" s="35"/>
      <c r="E636" s="35"/>
      <c r="F636" s="41"/>
      <c r="G636" s="35"/>
    </row>
    <row r="637" spans="1:7" ht="15.75" customHeight="1">
      <c r="A637" s="35"/>
      <c r="B637" s="35"/>
      <c r="C637" s="35"/>
      <c r="D637" s="35"/>
      <c r="E637" s="35"/>
      <c r="F637" s="41"/>
      <c r="G637" s="35"/>
    </row>
    <row r="638" spans="1:7" ht="15.75" customHeight="1">
      <c r="A638" s="35"/>
      <c r="B638" s="35"/>
      <c r="C638" s="35"/>
      <c r="D638" s="35"/>
      <c r="E638" s="35"/>
      <c r="F638" s="41"/>
      <c r="G638" s="35"/>
    </row>
    <row r="639" spans="1:7" ht="15.75" customHeight="1">
      <c r="A639" s="35"/>
      <c r="B639" s="35"/>
      <c r="C639" s="35"/>
      <c r="D639" s="35"/>
      <c r="E639" s="35"/>
      <c r="F639" s="41"/>
      <c r="G639" s="35"/>
    </row>
    <row r="640" spans="1:7" ht="15.75" customHeight="1">
      <c r="A640" s="35"/>
      <c r="B640" s="35"/>
      <c r="C640" s="35"/>
      <c r="D640" s="35"/>
      <c r="E640" s="35"/>
      <c r="F640" s="41"/>
      <c r="G640" s="35"/>
    </row>
    <row r="641" spans="1:7" ht="15.75" customHeight="1">
      <c r="A641" s="35"/>
      <c r="B641" s="35"/>
      <c r="C641" s="35"/>
      <c r="D641" s="35"/>
      <c r="E641" s="35"/>
      <c r="F641" s="41"/>
      <c r="G641" s="35"/>
    </row>
    <row r="642" spans="1:7" ht="15.75" customHeight="1">
      <c r="A642" s="35"/>
      <c r="B642" s="35"/>
      <c r="C642" s="35"/>
      <c r="D642" s="35"/>
      <c r="E642" s="35"/>
      <c r="F642" s="41"/>
      <c r="G642" s="35"/>
    </row>
    <row r="643" spans="1:7" ht="15.75" customHeight="1">
      <c r="A643" s="35"/>
      <c r="B643" s="35"/>
      <c r="C643" s="35"/>
      <c r="D643" s="35"/>
      <c r="E643" s="35"/>
      <c r="F643" s="41"/>
      <c r="G643" s="35"/>
    </row>
    <row r="644" spans="1:7" ht="15.75" customHeight="1">
      <c r="A644" s="35"/>
      <c r="B644" s="35"/>
      <c r="C644" s="35"/>
      <c r="D644" s="35"/>
      <c r="E644" s="35"/>
      <c r="F644" s="41"/>
      <c r="G644" s="35"/>
    </row>
    <row r="645" spans="1:7" ht="15.75" customHeight="1">
      <c r="A645" s="35"/>
      <c r="B645" s="35"/>
      <c r="C645" s="35"/>
      <c r="D645" s="35"/>
      <c r="E645" s="35"/>
      <c r="F645" s="41"/>
      <c r="G645" s="35"/>
    </row>
    <row r="646" spans="1:7" ht="15.75" customHeight="1">
      <c r="A646" s="35"/>
      <c r="B646" s="35"/>
      <c r="C646" s="35"/>
      <c r="D646" s="35"/>
      <c r="E646" s="35"/>
      <c r="F646" s="41"/>
      <c r="G646" s="35"/>
    </row>
    <row r="647" spans="1:7" ht="15.75" customHeight="1">
      <c r="A647" s="35"/>
      <c r="B647" s="35"/>
      <c r="C647" s="35"/>
      <c r="D647" s="35"/>
      <c r="E647" s="35"/>
      <c r="F647" s="41"/>
      <c r="G647" s="35"/>
    </row>
    <row r="648" spans="1:7" ht="15.75" customHeight="1">
      <c r="A648" s="35"/>
      <c r="B648" s="35"/>
      <c r="C648" s="35"/>
      <c r="D648" s="35"/>
      <c r="E648" s="35"/>
      <c r="F648" s="41"/>
      <c r="G648" s="35"/>
    </row>
    <row r="649" spans="1:7" ht="15.75" customHeight="1">
      <c r="A649" s="35"/>
      <c r="B649" s="35"/>
      <c r="C649" s="35"/>
      <c r="D649" s="35"/>
      <c r="E649" s="35"/>
      <c r="F649" s="41"/>
      <c r="G649" s="35"/>
    </row>
    <row r="650" spans="1:7" ht="15.75" customHeight="1">
      <c r="A650" s="35"/>
      <c r="B650" s="35"/>
      <c r="C650" s="35"/>
      <c r="D650" s="35"/>
      <c r="E650" s="35"/>
      <c r="F650" s="41"/>
      <c r="G650" s="35"/>
    </row>
    <row r="651" spans="1:7" ht="15.75" customHeight="1">
      <c r="A651" s="35"/>
      <c r="B651" s="35"/>
      <c r="C651" s="35"/>
      <c r="D651" s="35"/>
      <c r="E651" s="35"/>
      <c r="F651" s="41"/>
      <c r="G651" s="35"/>
    </row>
    <row r="652" spans="1:7" ht="15.75" customHeight="1">
      <c r="A652" s="35"/>
      <c r="B652" s="35"/>
      <c r="C652" s="35"/>
      <c r="D652" s="35"/>
      <c r="E652" s="35"/>
      <c r="F652" s="41"/>
      <c r="G652" s="35"/>
    </row>
    <row r="653" spans="1:7" ht="15.75" customHeight="1">
      <c r="A653" s="35"/>
      <c r="B653" s="35"/>
      <c r="C653" s="35"/>
      <c r="D653" s="35"/>
      <c r="E653" s="35"/>
      <c r="F653" s="41"/>
      <c r="G653" s="35"/>
    </row>
    <row r="654" spans="1:7" ht="15.75" customHeight="1">
      <c r="A654" s="35"/>
      <c r="B654" s="35"/>
      <c r="C654" s="35"/>
      <c r="D654" s="35"/>
      <c r="E654" s="35"/>
      <c r="F654" s="41"/>
      <c r="G654" s="35"/>
    </row>
    <row r="655" spans="1:7" ht="15.75" customHeight="1">
      <c r="A655" s="35"/>
      <c r="B655" s="35"/>
      <c r="C655" s="35"/>
      <c r="D655" s="35"/>
      <c r="E655" s="35"/>
      <c r="F655" s="41"/>
      <c r="G655" s="35"/>
    </row>
    <row r="656" spans="1:7" ht="15.75" customHeight="1">
      <c r="A656" s="35"/>
      <c r="B656" s="35"/>
      <c r="C656" s="35"/>
      <c r="D656" s="35"/>
      <c r="E656" s="35"/>
      <c r="F656" s="41"/>
      <c r="G656" s="35"/>
    </row>
    <row r="657" spans="1:7" ht="15.75" customHeight="1">
      <c r="A657" s="35"/>
      <c r="B657" s="35"/>
      <c r="C657" s="35"/>
      <c r="D657" s="35"/>
      <c r="E657" s="35"/>
      <c r="F657" s="41"/>
      <c r="G657" s="35"/>
    </row>
    <row r="658" spans="1:7" ht="15.75" customHeight="1">
      <c r="A658" s="35"/>
      <c r="B658" s="35"/>
      <c r="C658" s="35"/>
      <c r="D658" s="35"/>
      <c r="E658" s="35"/>
      <c r="F658" s="41"/>
      <c r="G658" s="35"/>
    </row>
    <row r="659" spans="1:7" ht="15.75" customHeight="1">
      <c r="A659" s="35"/>
      <c r="B659" s="35"/>
      <c r="C659" s="35"/>
      <c r="D659" s="35"/>
      <c r="E659" s="35"/>
      <c r="F659" s="41"/>
      <c r="G659" s="35"/>
    </row>
    <row r="660" spans="1:7" ht="15.75" customHeight="1">
      <c r="A660" s="35"/>
      <c r="B660" s="35"/>
      <c r="C660" s="35"/>
      <c r="D660" s="35"/>
      <c r="E660" s="35"/>
      <c r="F660" s="41"/>
      <c r="G660" s="35"/>
    </row>
    <row r="661" spans="1:7" ht="15.75" customHeight="1">
      <c r="A661" s="35"/>
      <c r="B661" s="35"/>
      <c r="C661" s="35"/>
      <c r="D661" s="35"/>
      <c r="E661" s="35"/>
      <c r="F661" s="41"/>
      <c r="G661" s="35"/>
    </row>
    <row r="662" spans="1:7" ht="15.75" customHeight="1">
      <c r="A662" s="35"/>
      <c r="B662" s="35"/>
      <c r="C662" s="35"/>
      <c r="D662" s="35"/>
      <c r="E662" s="35"/>
      <c r="F662" s="41"/>
      <c r="G662" s="35"/>
    </row>
    <row r="663" spans="1:7" ht="15.75" customHeight="1">
      <c r="A663" s="35"/>
      <c r="B663" s="35"/>
      <c r="C663" s="35"/>
      <c r="D663" s="35"/>
      <c r="E663" s="35"/>
      <c r="F663" s="41"/>
      <c r="G663" s="35"/>
    </row>
    <row r="664" spans="1:7" ht="15.75" customHeight="1">
      <c r="A664" s="35"/>
      <c r="B664" s="35"/>
      <c r="C664" s="35"/>
      <c r="D664" s="35"/>
      <c r="E664" s="35"/>
      <c r="F664" s="41"/>
      <c r="G664" s="35"/>
    </row>
    <row r="665" spans="1:7" ht="15.75" customHeight="1">
      <c r="A665" s="35"/>
      <c r="B665" s="35"/>
      <c r="C665" s="35"/>
      <c r="D665" s="35"/>
      <c r="E665" s="35"/>
      <c r="F665" s="41"/>
      <c r="G665" s="35"/>
    </row>
    <row r="666" spans="1:7" ht="15.75" customHeight="1">
      <c r="A666" s="35"/>
      <c r="B666" s="35"/>
      <c r="C666" s="35"/>
      <c r="D666" s="35"/>
      <c r="E666" s="35"/>
      <c r="F666" s="41"/>
      <c r="G666" s="35"/>
    </row>
    <row r="667" spans="1:7" ht="15.75" customHeight="1">
      <c r="A667" s="35"/>
      <c r="B667" s="35"/>
      <c r="C667" s="35"/>
      <c r="D667" s="35"/>
      <c r="E667" s="35"/>
      <c r="F667" s="41"/>
      <c r="G667" s="35"/>
    </row>
    <row r="668" spans="1:7" ht="15.75" customHeight="1">
      <c r="A668" s="35"/>
      <c r="B668" s="35"/>
      <c r="C668" s="35"/>
      <c r="D668" s="35"/>
      <c r="E668" s="35"/>
      <c r="F668" s="41"/>
      <c r="G668" s="35"/>
    </row>
    <row r="669" spans="1:7" ht="15.75" customHeight="1">
      <c r="A669" s="35"/>
      <c r="B669" s="35"/>
      <c r="C669" s="35"/>
      <c r="D669" s="35"/>
      <c r="E669" s="35"/>
      <c r="F669" s="41"/>
      <c r="G669" s="35"/>
    </row>
    <row r="670" spans="1:7" ht="15.75" customHeight="1">
      <c r="A670" s="35"/>
      <c r="B670" s="35"/>
      <c r="C670" s="35"/>
      <c r="D670" s="35"/>
      <c r="E670" s="35"/>
      <c r="F670" s="41"/>
      <c r="G670" s="35"/>
    </row>
    <row r="671" spans="1:7" ht="15.75" customHeight="1">
      <c r="A671" s="35"/>
      <c r="B671" s="35"/>
      <c r="C671" s="35"/>
      <c r="D671" s="35"/>
      <c r="E671" s="35"/>
      <c r="F671" s="41"/>
      <c r="G671" s="35"/>
    </row>
    <row r="672" spans="1:7" ht="15.75" customHeight="1">
      <c r="A672" s="35"/>
      <c r="B672" s="35"/>
      <c r="C672" s="35"/>
      <c r="D672" s="35"/>
      <c r="E672" s="35"/>
      <c r="F672" s="41"/>
      <c r="G672" s="35"/>
    </row>
    <row r="673" spans="1:7" ht="15.75" customHeight="1">
      <c r="A673" s="35"/>
      <c r="B673" s="35"/>
      <c r="C673" s="35"/>
      <c r="D673" s="35"/>
      <c r="E673" s="35"/>
      <c r="F673" s="41"/>
      <c r="G673" s="35"/>
    </row>
    <row r="674" spans="1:7" ht="15.75" customHeight="1">
      <c r="A674" s="35"/>
      <c r="B674" s="35"/>
      <c r="C674" s="35"/>
      <c r="D674" s="35"/>
      <c r="E674" s="35"/>
      <c r="F674" s="41"/>
      <c r="G674" s="35"/>
    </row>
    <row r="675" spans="1:7" ht="15.75" customHeight="1">
      <c r="A675" s="35"/>
      <c r="B675" s="35"/>
      <c r="C675" s="35"/>
      <c r="D675" s="35"/>
      <c r="E675" s="35"/>
      <c r="F675" s="41"/>
      <c r="G675" s="35"/>
    </row>
    <row r="676" spans="1:7" ht="15.75" customHeight="1">
      <c r="A676" s="35"/>
      <c r="B676" s="35"/>
      <c r="C676" s="35"/>
      <c r="D676" s="35"/>
      <c r="E676" s="35"/>
      <c r="F676" s="41"/>
      <c r="G676" s="35"/>
    </row>
    <row r="677" spans="1:7" ht="15.75" customHeight="1">
      <c r="A677" s="35"/>
      <c r="B677" s="35"/>
      <c r="C677" s="35"/>
      <c r="D677" s="35"/>
      <c r="E677" s="35"/>
      <c r="F677" s="41"/>
      <c r="G677" s="35"/>
    </row>
    <row r="678" spans="1:7" ht="15.75" customHeight="1">
      <c r="A678" s="35"/>
      <c r="B678" s="35"/>
      <c r="C678" s="35"/>
      <c r="D678" s="35"/>
      <c r="E678" s="35"/>
      <c r="F678" s="41"/>
      <c r="G678" s="35"/>
    </row>
    <row r="679" spans="1:7" ht="15.75" customHeight="1">
      <c r="A679" s="35"/>
      <c r="B679" s="35"/>
      <c r="C679" s="35"/>
      <c r="D679" s="35"/>
      <c r="E679" s="35"/>
      <c r="F679" s="41"/>
      <c r="G679" s="35"/>
    </row>
    <row r="680" spans="1:7" ht="15.75" customHeight="1">
      <c r="A680" s="35"/>
      <c r="B680" s="35"/>
      <c r="C680" s="35"/>
      <c r="D680" s="35"/>
      <c r="E680" s="35"/>
      <c r="F680" s="41"/>
      <c r="G680" s="35"/>
    </row>
    <row r="681" spans="1:7" ht="15.75" customHeight="1">
      <c r="A681" s="35"/>
      <c r="B681" s="35"/>
      <c r="C681" s="35"/>
      <c r="D681" s="35"/>
      <c r="E681" s="35"/>
      <c r="F681" s="41"/>
      <c r="G681" s="35"/>
    </row>
    <row r="682" spans="1:7" ht="15.75" customHeight="1">
      <c r="A682" s="35"/>
      <c r="B682" s="35"/>
      <c r="C682" s="35"/>
      <c r="D682" s="35"/>
      <c r="E682" s="35"/>
      <c r="F682" s="41"/>
      <c r="G682" s="35"/>
    </row>
    <row r="683" spans="1:7" ht="15.75" customHeight="1">
      <c r="A683" s="35"/>
      <c r="B683" s="35"/>
      <c r="C683" s="35"/>
      <c r="D683" s="35"/>
      <c r="E683" s="35"/>
      <c r="F683" s="41"/>
      <c r="G683" s="35"/>
    </row>
    <row r="684" spans="1:7" ht="15.75" customHeight="1">
      <c r="A684" s="35"/>
      <c r="B684" s="35"/>
      <c r="C684" s="35"/>
      <c r="D684" s="35"/>
      <c r="E684" s="35"/>
      <c r="F684" s="41"/>
      <c r="G684" s="35"/>
    </row>
    <row r="685" spans="1:7" ht="15.75" customHeight="1">
      <c r="A685" s="35"/>
      <c r="B685" s="35"/>
      <c r="C685" s="35"/>
      <c r="D685" s="35"/>
      <c r="E685" s="35"/>
      <c r="F685" s="41"/>
      <c r="G685" s="35"/>
    </row>
    <row r="686" spans="1:7" ht="15.75" customHeight="1">
      <c r="A686" s="35"/>
      <c r="B686" s="35"/>
      <c r="C686" s="35"/>
      <c r="D686" s="35"/>
      <c r="E686" s="35"/>
      <c r="F686" s="41"/>
      <c r="G686" s="35"/>
    </row>
    <row r="687" spans="1:7" ht="15.75" customHeight="1">
      <c r="A687" s="35"/>
      <c r="B687" s="35"/>
      <c r="C687" s="35"/>
      <c r="D687" s="35"/>
      <c r="E687" s="35"/>
      <c r="F687" s="41"/>
      <c r="G687" s="35"/>
    </row>
    <row r="688" spans="1:7" ht="15.75" customHeight="1">
      <c r="A688" s="35"/>
      <c r="B688" s="35"/>
      <c r="C688" s="35"/>
      <c r="D688" s="35"/>
      <c r="E688" s="35"/>
      <c r="F688" s="41"/>
      <c r="G688" s="35"/>
    </row>
    <row r="689" spans="1:7" ht="15.75" customHeight="1">
      <c r="A689" s="35"/>
      <c r="B689" s="35"/>
      <c r="C689" s="35"/>
      <c r="D689" s="35"/>
      <c r="E689" s="35"/>
      <c r="F689" s="41"/>
      <c r="G689" s="35"/>
    </row>
    <row r="690" spans="1:7" ht="15.75" customHeight="1">
      <c r="A690" s="35"/>
      <c r="B690" s="35"/>
      <c r="C690" s="35"/>
      <c r="D690" s="35"/>
      <c r="E690" s="35"/>
      <c r="F690" s="41"/>
      <c r="G690" s="35"/>
    </row>
    <row r="691" spans="1:7" ht="15.75" customHeight="1">
      <c r="A691" s="35"/>
      <c r="B691" s="35"/>
      <c r="C691" s="35"/>
      <c r="D691" s="35"/>
      <c r="E691" s="35"/>
      <c r="F691" s="41"/>
      <c r="G691" s="35"/>
    </row>
    <row r="692" spans="1:7" ht="15.75" customHeight="1">
      <c r="A692" s="35"/>
      <c r="B692" s="35"/>
      <c r="C692" s="35"/>
      <c r="D692" s="35"/>
      <c r="E692" s="35"/>
      <c r="F692" s="41"/>
      <c r="G692" s="35"/>
    </row>
    <row r="693" spans="1:7" ht="15.75" customHeight="1">
      <c r="A693" s="35"/>
      <c r="B693" s="35"/>
      <c r="C693" s="35"/>
      <c r="D693" s="35"/>
      <c r="E693" s="35"/>
      <c r="F693" s="41"/>
      <c r="G693" s="35"/>
    </row>
    <row r="694" spans="1:7" ht="15.75" customHeight="1">
      <c r="A694" s="35"/>
      <c r="B694" s="35"/>
      <c r="C694" s="35"/>
      <c r="D694" s="35"/>
      <c r="E694" s="35"/>
      <c r="F694" s="41"/>
      <c r="G694" s="35"/>
    </row>
    <row r="695" spans="1:7" ht="15.75" customHeight="1">
      <c r="A695" s="35"/>
      <c r="B695" s="35"/>
      <c r="C695" s="35"/>
      <c r="D695" s="35"/>
      <c r="E695" s="35"/>
      <c r="F695" s="41"/>
      <c r="G695" s="35"/>
    </row>
    <row r="696" spans="1:7" ht="15.75" customHeight="1">
      <c r="A696" s="35"/>
      <c r="B696" s="35"/>
      <c r="C696" s="35"/>
      <c r="D696" s="35"/>
      <c r="E696" s="35"/>
      <c r="F696" s="41"/>
      <c r="G696" s="35"/>
    </row>
    <row r="697" spans="1:7" ht="15.75" customHeight="1">
      <c r="A697" s="35"/>
      <c r="B697" s="35"/>
      <c r="C697" s="35"/>
      <c r="D697" s="35"/>
      <c r="E697" s="35"/>
      <c r="F697" s="41"/>
      <c r="G697" s="35"/>
    </row>
    <row r="698" spans="1:7" ht="15.75" customHeight="1">
      <c r="A698" s="35"/>
      <c r="B698" s="35"/>
      <c r="C698" s="35"/>
      <c r="D698" s="35"/>
      <c r="E698" s="35"/>
      <c r="F698" s="41"/>
      <c r="G698" s="35"/>
    </row>
    <row r="699" spans="1:7" ht="15.75" customHeight="1">
      <c r="A699" s="35"/>
      <c r="B699" s="35"/>
      <c r="C699" s="35"/>
      <c r="D699" s="35"/>
      <c r="E699" s="35"/>
      <c r="F699" s="41"/>
      <c r="G699" s="35"/>
    </row>
    <row r="700" spans="1:7" ht="15.75" customHeight="1">
      <c r="A700" s="35"/>
      <c r="B700" s="35"/>
      <c r="C700" s="35"/>
      <c r="D700" s="35"/>
      <c r="E700" s="35"/>
      <c r="F700" s="41"/>
      <c r="G700" s="35"/>
    </row>
    <row r="701" spans="1:7" ht="15.75" customHeight="1">
      <c r="A701" s="35"/>
      <c r="B701" s="35"/>
      <c r="C701" s="35"/>
      <c r="D701" s="35"/>
      <c r="E701" s="35"/>
      <c r="F701" s="41"/>
      <c r="G701" s="35"/>
    </row>
    <row r="702" spans="1:7" ht="15.75" customHeight="1">
      <c r="A702" s="35"/>
      <c r="B702" s="35"/>
      <c r="C702" s="35"/>
      <c r="D702" s="35"/>
      <c r="E702" s="35"/>
      <c r="F702" s="41"/>
      <c r="G702" s="35"/>
    </row>
    <row r="703" spans="1:7" ht="15.75" customHeight="1">
      <c r="A703" s="35"/>
      <c r="B703" s="35"/>
      <c r="C703" s="35"/>
      <c r="D703" s="35"/>
      <c r="E703" s="35"/>
      <c r="F703" s="41"/>
      <c r="G703" s="35"/>
    </row>
    <row r="704" spans="1:7" ht="15.75" customHeight="1">
      <c r="A704" s="35"/>
      <c r="B704" s="35"/>
      <c r="C704" s="35"/>
      <c r="D704" s="35"/>
      <c r="E704" s="35"/>
      <c r="F704" s="41"/>
      <c r="G704" s="35"/>
    </row>
    <row r="705" spans="1:7" ht="15.75" customHeight="1">
      <c r="A705" s="35"/>
      <c r="B705" s="35"/>
      <c r="C705" s="35"/>
      <c r="D705" s="35"/>
      <c r="E705" s="35"/>
      <c r="F705" s="41"/>
      <c r="G705" s="35"/>
    </row>
    <row r="706" spans="1:7" ht="15.75" customHeight="1">
      <c r="A706" s="35"/>
      <c r="B706" s="35"/>
      <c r="C706" s="35"/>
      <c r="D706" s="35"/>
      <c r="E706" s="35"/>
      <c r="F706" s="41"/>
      <c r="G706" s="35"/>
    </row>
    <row r="707" spans="1:7" ht="15.75" customHeight="1">
      <c r="A707" s="35"/>
      <c r="B707" s="35"/>
      <c r="C707" s="35"/>
      <c r="D707" s="35"/>
      <c r="E707" s="35"/>
      <c r="F707" s="41"/>
      <c r="G707" s="35"/>
    </row>
    <row r="708" spans="1:7" ht="15.75" customHeight="1">
      <c r="A708" s="35"/>
      <c r="B708" s="35"/>
      <c r="C708" s="35"/>
      <c r="D708" s="35"/>
      <c r="E708" s="35"/>
      <c r="F708" s="41"/>
      <c r="G708" s="35"/>
    </row>
    <row r="709" spans="1:7" ht="15.75" customHeight="1">
      <c r="A709" s="35"/>
      <c r="B709" s="35"/>
      <c r="C709" s="35"/>
      <c r="D709" s="35"/>
      <c r="E709" s="35"/>
      <c r="F709" s="41"/>
      <c r="G709" s="35"/>
    </row>
    <row r="710" spans="1:7" ht="15.75" customHeight="1">
      <c r="A710" s="35"/>
      <c r="B710" s="35"/>
      <c r="C710" s="35"/>
      <c r="D710" s="35"/>
      <c r="E710" s="35"/>
      <c r="F710" s="41"/>
      <c r="G710" s="35"/>
    </row>
    <row r="711" spans="1:7" ht="15.75" customHeight="1">
      <c r="A711" s="35"/>
      <c r="B711" s="35"/>
      <c r="C711" s="35"/>
      <c r="D711" s="35"/>
      <c r="E711" s="35"/>
      <c r="F711" s="41"/>
      <c r="G711" s="35"/>
    </row>
    <row r="712" spans="1:7" ht="15.75" customHeight="1">
      <c r="A712" s="35"/>
      <c r="B712" s="35"/>
      <c r="C712" s="35"/>
      <c r="D712" s="35"/>
      <c r="E712" s="35"/>
      <c r="F712" s="41"/>
      <c r="G712" s="35"/>
    </row>
    <row r="713" spans="1:7" ht="15.75" customHeight="1">
      <c r="A713" s="35"/>
      <c r="B713" s="35"/>
      <c r="C713" s="35"/>
      <c r="D713" s="35"/>
      <c r="E713" s="35"/>
      <c r="F713" s="41"/>
      <c r="G713" s="35"/>
    </row>
    <row r="714" spans="1:7" ht="15.75" customHeight="1">
      <c r="A714" s="35"/>
      <c r="B714" s="35"/>
      <c r="C714" s="35"/>
      <c r="D714" s="35"/>
      <c r="E714" s="35"/>
      <c r="F714" s="41"/>
      <c r="G714" s="35"/>
    </row>
    <row r="715" spans="1:7" ht="15.75" customHeight="1">
      <c r="A715" s="35"/>
      <c r="B715" s="35"/>
      <c r="C715" s="35"/>
      <c r="D715" s="35"/>
      <c r="E715" s="35"/>
      <c r="F715" s="41"/>
      <c r="G715" s="35"/>
    </row>
    <row r="716" spans="1:7" ht="15.75" customHeight="1">
      <c r="A716" s="35"/>
      <c r="B716" s="35"/>
      <c r="C716" s="35"/>
      <c r="D716" s="35"/>
      <c r="E716" s="35"/>
      <c r="F716" s="41"/>
      <c r="G716" s="35"/>
    </row>
    <row r="717" spans="1:7" ht="15.75" customHeight="1">
      <c r="A717" s="35"/>
      <c r="B717" s="35"/>
      <c r="C717" s="35"/>
      <c r="D717" s="35"/>
      <c r="E717" s="35"/>
      <c r="F717" s="41"/>
      <c r="G717" s="35"/>
    </row>
    <row r="718" spans="1:7" ht="15.75" customHeight="1">
      <c r="A718" s="35"/>
      <c r="B718" s="35"/>
      <c r="C718" s="35"/>
      <c r="D718" s="35"/>
      <c r="E718" s="35"/>
      <c r="F718" s="41"/>
      <c r="G718" s="35"/>
    </row>
    <row r="719" spans="1:7" ht="15.75" customHeight="1">
      <c r="A719" s="35"/>
      <c r="B719" s="35"/>
      <c r="C719" s="35"/>
      <c r="D719" s="35"/>
      <c r="E719" s="35"/>
      <c r="F719" s="41"/>
      <c r="G719" s="35"/>
    </row>
    <row r="720" spans="1:7" ht="15.75" customHeight="1">
      <c r="A720" s="35"/>
      <c r="B720" s="35"/>
      <c r="C720" s="35"/>
      <c r="D720" s="35"/>
      <c r="E720" s="35"/>
      <c r="F720" s="41"/>
      <c r="G720" s="35"/>
    </row>
    <row r="721" spans="1:7" ht="15.75" customHeight="1">
      <c r="A721" s="35"/>
      <c r="B721" s="35"/>
      <c r="C721" s="35"/>
      <c r="D721" s="35"/>
      <c r="E721" s="35"/>
      <c r="F721" s="41"/>
      <c r="G721" s="35"/>
    </row>
    <row r="722" spans="1:7" ht="15.75" customHeight="1">
      <c r="A722" s="35"/>
      <c r="B722" s="35"/>
      <c r="C722" s="35"/>
      <c r="D722" s="35"/>
      <c r="E722" s="35"/>
      <c r="F722" s="41"/>
      <c r="G722" s="35"/>
    </row>
    <row r="723" spans="1:7" ht="15.75" customHeight="1">
      <c r="A723" s="35"/>
      <c r="B723" s="35"/>
      <c r="C723" s="35"/>
      <c r="D723" s="35"/>
      <c r="E723" s="35"/>
      <c r="F723" s="41"/>
      <c r="G723" s="35"/>
    </row>
    <row r="724" spans="1:7" ht="15.75" customHeight="1">
      <c r="A724" s="35"/>
      <c r="B724" s="35"/>
      <c r="C724" s="35"/>
      <c r="D724" s="35"/>
      <c r="E724" s="35"/>
      <c r="F724" s="41"/>
      <c r="G724" s="35"/>
    </row>
    <row r="725" spans="1:7" ht="15.75" customHeight="1">
      <c r="A725" s="35"/>
      <c r="B725" s="35"/>
      <c r="C725" s="35"/>
      <c r="D725" s="35"/>
      <c r="E725" s="35"/>
      <c r="F725" s="41"/>
      <c r="G725" s="35"/>
    </row>
    <row r="726" spans="1:7" ht="15.75" customHeight="1">
      <c r="A726" s="35"/>
      <c r="B726" s="35"/>
      <c r="C726" s="35"/>
      <c r="D726" s="35"/>
      <c r="E726" s="35"/>
      <c r="F726" s="41"/>
      <c r="G726" s="35"/>
    </row>
    <row r="727" spans="1:7" ht="15.75" customHeight="1">
      <c r="A727" s="35"/>
      <c r="B727" s="35"/>
      <c r="C727" s="35"/>
      <c r="D727" s="35"/>
      <c r="E727" s="35"/>
      <c r="F727" s="41"/>
      <c r="G727" s="35"/>
    </row>
    <row r="728" spans="1:7" ht="15.75" customHeight="1">
      <c r="A728" s="35"/>
      <c r="B728" s="35"/>
      <c r="C728" s="35"/>
      <c r="D728" s="35"/>
      <c r="E728" s="35"/>
      <c r="F728" s="41"/>
      <c r="G728" s="35"/>
    </row>
    <row r="729" spans="1:7" ht="15.75" customHeight="1">
      <c r="A729" s="35"/>
      <c r="B729" s="35"/>
      <c r="C729" s="35"/>
      <c r="D729" s="35"/>
      <c r="E729" s="35"/>
      <c r="F729" s="41"/>
      <c r="G729" s="35"/>
    </row>
    <row r="730" spans="1:7" ht="15.75" customHeight="1">
      <c r="A730" s="35"/>
      <c r="B730" s="35"/>
      <c r="C730" s="35"/>
      <c r="D730" s="35"/>
      <c r="E730" s="35"/>
      <c r="F730" s="41"/>
      <c r="G730" s="35"/>
    </row>
    <row r="731" spans="1:7" ht="15.75" customHeight="1">
      <c r="A731" s="35"/>
      <c r="B731" s="35"/>
      <c r="C731" s="35"/>
      <c r="D731" s="35"/>
      <c r="E731" s="35"/>
      <c r="F731" s="41"/>
      <c r="G731" s="35"/>
    </row>
    <row r="732" spans="1:7" ht="15.75" customHeight="1">
      <c r="A732" s="35"/>
      <c r="B732" s="35"/>
      <c r="C732" s="35"/>
      <c r="D732" s="35"/>
      <c r="E732" s="35"/>
      <c r="F732" s="41"/>
      <c r="G732" s="35"/>
    </row>
    <row r="733" spans="1:7" ht="15.75" customHeight="1">
      <c r="A733" s="35"/>
      <c r="B733" s="35"/>
      <c r="C733" s="35"/>
      <c r="D733" s="35"/>
      <c r="E733" s="35"/>
      <c r="F733" s="41"/>
      <c r="G733" s="35"/>
    </row>
    <row r="734" spans="1:7" ht="15.75" customHeight="1">
      <c r="A734" s="35"/>
      <c r="B734" s="35"/>
      <c r="C734" s="35"/>
      <c r="D734" s="35"/>
      <c r="E734" s="35"/>
      <c r="F734" s="41"/>
      <c r="G734" s="35"/>
    </row>
    <row r="735" spans="1:7" ht="15.75" customHeight="1">
      <c r="A735" s="35"/>
      <c r="B735" s="35"/>
      <c r="C735" s="35"/>
      <c r="D735" s="35"/>
      <c r="E735" s="35"/>
      <c r="F735" s="41"/>
      <c r="G735" s="35"/>
    </row>
    <row r="736" spans="1:7" ht="15.75" customHeight="1">
      <c r="A736" s="35"/>
      <c r="B736" s="35"/>
      <c r="C736" s="35"/>
      <c r="D736" s="35"/>
      <c r="E736" s="35"/>
      <c r="F736" s="41"/>
      <c r="G736" s="35"/>
    </row>
    <row r="737" spans="1:7" ht="15.75" customHeight="1">
      <c r="A737" s="35"/>
      <c r="B737" s="35"/>
      <c r="C737" s="35"/>
      <c r="D737" s="35"/>
      <c r="E737" s="35"/>
      <c r="F737" s="41"/>
      <c r="G737" s="35"/>
    </row>
    <row r="738" spans="1:7" ht="15.75" customHeight="1">
      <c r="A738" s="35"/>
      <c r="B738" s="35"/>
      <c r="C738" s="35"/>
      <c r="D738" s="35"/>
      <c r="E738" s="35"/>
      <c r="F738" s="41"/>
      <c r="G738" s="35"/>
    </row>
    <row r="739" spans="1:7" ht="15.75" customHeight="1">
      <c r="A739" s="35"/>
      <c r="B739" s="35"/>
      <c r="C739" s="35"/>
      <c r="D739" s="35"/>
      <c r="E739" s="35"/>
      <c r="F739" s="41"/>
      <c r="G739" s="35"/>
    </row>
    <row r="740" spans="1:7" ht="15.75" customHeight="1">
      <c r="A740" s="35"/>
      <c r="B740" s="35"/>
      <c r="C740" s="35"/>
      <c r="D740" s="35"/>
      <c r="E740" s="35"/>
      <c r="F740" s="41"/>
      <c r="G740" s="35"/>
    </row>
    <row r="741" spans="1:7" ht="15.75" customHeight="1">
      <c r="A741" s="35"/>
      <c r="B741" s="35"/>
      <c r="C741" s="35"/>
      <c r="D741" s="35"/>
      <c r="E741" s="35"/>
      <c r="F741" s="41"/>
      <c r="G741" s="35"/>
    </row>
    <row r="742" spans="1:7" ht="15.75" customHeight="1">
      <c r="A742" s="35"/>
      <c r="B742" s="35"/>
      <c r="C742" s="35"/>
      <c r="D742" s="35"/>
      <c r="E742" s="35"/>
      <c r="F742" s="41"/>
      <c r="G742" s="35"/>
    </row>
    <row r="743" spans="1:7" ht="15.75" customHeight="1">
      <c r="A743" s="35"/>
      <c r="B743" s="35"/>
      <c r="C743" s="35"/>
      <c r="D743" s="35"/>
      <c r="E743" s="35"/>
      <c r="F743" s="41"/>
      <c r="G743" s="35"/>
    </row>
    <row r="744" spans="1:7" ht="15.75" customHeight="1">
      <c r="A744" s="35"/>
      <c r="B744" s="35"/>
      <c r="C744" s="35"/>
      <c r="D744" s="35"/>
      <c r="E744" s="35"/>
      <c r="F744" s="41"/>
      <c r="G744" s="35"/>
    </row>
    <row r="745" spans="1:7" ht="15.75" customHeight="1">
      <c r="A745" s="35"/>
      <c r="B745" s="35"/>
      <c r="C745" s="35"/>
      <c r="D745" s="35"/>
      <c r="E745" s="35"/>
      <c r="F745" s="41"/>
      <c r="G745" s="35"/>
    </row>
    <row r="746" spans="1:7" ht="15.75" customHeight="1">
      <c r="A746" s="35"/>
      <c r="B746" s="35"/>
      <c r="C746" s="35"/>
      <c r="D746" s="35"/>
      <c r="E746" s="35"/>
      <c r="F746" s="41"/>
      <c r="G746" s="35"/>
    </row>
    <row r="747" spans="1:7" ht="15.75" customHeight="1">
      <c r="A747" s="35"/>
      <c r="B747" s="35"/>
      <c r="C747" s="35"/>
      <c r="D747" s="35"/>
      <c r="E747" s="35"/>
      <c r="F747" s="41"/>
      <c r="G747" s="35"/>
    </row>
    <row r="748" spans="1:7" ht="15.75" customHeight="1">
      <c r="A748" s="35"/>
      <c r="B748" s="35"/>
      <c r="C748" s="35"/>
      <c r="D748" s="35"/>
      <c r="E748" s="35"/>
      <c r="F748" s="41"/>
      <c r="G748" s="35"/>
    </row>
    <row r="749" spans="1:7" ht="15.75" customHeight="1">
      <c r="A749" s="35"/>
      <c r="B749" s="35"/>
      <c r="C749" s="35"/>
      <c r="D749" s="35"/>
      <c r="E749" s="35"/>
      <c r="F749" s="41"/>
      <c r="G749" s="35"/>
    </row>
    <row r="750" spans="1:7" ht="15.75" customHeight="1">
      <c r="A750" s="35"/>
      <c r="B750" s="35"/>
      <c r="C750" s="35"/>
      <c r="D750" s="35"/>
      <c r="E750" s="35"/>
      <c r="F750" s="41"/>
      <c r="G750" s="35"/>
    </row>
    <row r="751" spans="1:7" ht="15.75" customHeight="1">
      <c r="A751" s="35"/>
      <c r="B751" s="35"/>
      <c r="C751" s="35"/>
      <c r="D751" s="35"/>
      <c r="E751" s="35"/>
      <c r="F751" s="41"/>
      <c r="G751" s="35"/>
    </row>
    <row r="752" spans="1:7" ht="15.75" customHeight="1">
      <c r="A752" s="35"/>
      <c r="B752" s="35"/>
      <c r="C752" s="35"/>
      <c r="D752" s="35"/>
      <c r="E752" s="35"/>
      <c r="F752" s="41"/>
      <c r="G752" s="35"/>
    </row>
    <row r="753" spans="1:7" ht="15.75" customHeight="1">
      <c r="A753" s="35"/>
      <c r="B753" s="35"/>
      <c r="C753" s="35"/>
      <c r="D753" s="35"/>
      <c r="E753" s="35"/>
      <c r="F753" s="41"/>
      <c r="G753" s="35"/>
    </row>
    <row r="754" spans="1:7" ht="15.75" customHeight="1">
      <c r="A754" s="35"/>
      <c r="B754" s="35"/>
      <c r="C754" s="35"/>
      <c r="D754" s="35"/>
      <c r="E754" s="35"/>
      <c r="F754" s="41"/>
      <c r="G754" s="35"/>
    </row>
    <row r="755" spans="1:7" ht="15.75" customHeight="1">
      <c r="A755" s="35"/>
      <c r="B755" s="35"/>
      <c r="C755" s="35"/>
      <c r="D755" s="35"/>
      <c r="E755" s="35"/>
      <c r="F755" s="41"/>
      <c r="G755" s="35"/>
    </row>
    <row r="756" spans="1:7" ht="15.75" customHeight="1">
      <c r="A756" s="35"/>
      <c r="B756" s="35"/>
      <c r="C756" s="35"/>
      <c r="D756" s="35"/>
      <c r="E756" s="35"/>
      <c r="F756" s="41"/>
      <c r="G756" s="35"/>
    </row>
    <row r="757" spans="1:7" ht="15.75" customHeight="1">
      <c r="A757" s="35"/>
      <c r="B757" s="35"/>
      <c r="C757" s="35"/>
      <c r="D757" s="35"/>
      <c r="E757" s="35"/>
      <c r="F757" s="41"/>
      <c r="G757" s="35"/>
    </row>
    <row r="758" spans="1:7" ht="15.75" customHeight="1">
      <c r="A758" s="35"/>
      <c r="B758" s="35"/>
      <c r="C758" s="35"/>
      <c r="D758" s="35"/>
      <c r="E758" s="35"/>
      <c r="F758" s="41"/>
      <c r="G758" s="35"/>
    </row>
    <row r="759" spans="1:7" ht="15.75" customHeight="1">
      <c r="A759" s="35"/>
      <c r="B759" s="35"/>
      <c r="C759" s="35"/>
      <c r="D759" s="35"/>
      <c r="E759" s="35"/>
      <c r="F759" s="41"/>
      <c r="G759" s="35"/>
    </row>
    <row r="760" spans="1:7" ht="15.75" customHeight="1">
      <c r="A760" s="35"/>
      <c r="B760" s="35"/>
      <c r="C760" s="35"/>
      <c r="D760" s="35"/>
      <c r="E760" s="35"/>
      <c r="F760" s="41"/>
      <c r="G760" s="35"/>
    </row>
    <row r="761" spans="1:7" ht="15.75" customHeight="1">
      <c r="A761" s="35"/>
      <c r="B761" s="35"/>
      <c r="C761" s="35"/>
      <c r="D761" s="35"/>
      <c r="E761" s="35"/>
      <c r="F761" s="41"/>
      <c r="G761" s="35"/>
    </row>
    <row r="762" spans="1:7" ht="15.75" customHeight="1">
      <c r="A762" s="35"/>
      <c r="B762" s="35"/>
      <c r="C762" s="35"/>
      <c r="D762" s="35"/>
      <c r="E762" s="35"/>
      <c r="F762" s="41"/>
      <c r="G762" s="35"/>
    </row>
    <row r="763" spans="1:7" ht="15.75" customHeight="1">
      <c r="A763" s="35"/>
      <c r="B763" s="35"/>
      <c r="C763" s="35"/>
      <c r="D763" s="35"/>
      <c r="E763" s="35"/>
      <c r="F763" s="41"/>
      <c r="G763" s="35"/>
    </row>
    <row r="764" spans="1:7" ht="15.75" customHeight="1">
      <c r="A764" s="35"/>
      <c r="B764" s="35"/>
      <c r="C764" s="35"/>
      <c r="D764" s="35"/>
      <c r="E764" s="35"/>
      <c r="F764" s="41"/>
      <c r="G764" s="35"/>
    </row>
    <row r="765" spans="1:7" ht="15.75" customHeight="1">
      <c r="A765" s="35"/>
      <c r="B765" s="35"/>
      <c r="C765" s="35"/>
      <c r="D765" s="35"/>
      <c r="E765" s="35"/>
      <c r="F765" s="41"/>
      <c r="G765" s="35"/>
    </row>
    <row r="766" spans="1:7" ht="15.75" customHeight="1">
      <c r="A766" s="35"/>
      <c r="B766" s="35"/>
      <c r="C766" s="35"/>
      <c r="D766" s="35"/>
      <c r="E766" s="35"/>
      <c r="F766" s="41"/>
      <c r="G766" s="35"/>
    </row>
    <row r="767" spans="1:7" ht="15.75" customHeight="1">
      <c r="A767" s="35"/>
      <c r="B767" s="35"/>
      <c r="C767" s="35"/>
      <c r="D767" s="35"/>
      <c r="E767" s="35"/>
      <c r="F767" s="41"/>
      <c r="G767" s="35"/>
    </row>
    <row r="768" spans="1:7" ht="15.75" customHeight="1">
      <c r="A768" s="35"/>
      <c r="B768" s="35"/>
      <c r="C768" s="35"/>
      <c r="D768" s="35"/>
      <c r="E768" s="35"/>
      <c r="F768" s="41"/>
      <c r="G768" s="35"/>
    </row>
    <row r="769" spans="1:7" ht="15.75" customHeight="1">
      <c r="A769" s="35"/>
      <c r="B769" s="35"/>
      <c r="C769" s="35"/>
      <c r="D769" s="35"/>
      <c r="E769" s="35"/>
      <c r="F769" s="41"/>
      <c r="G769" s="35"/>
    </row>
    <row r="770" spans="1:7" ht="15.75" customHeight="1">
      <c r="A770" s="35"/>
      <c r="B770" s="35"/>
      <c r="C770" s="35"/>
      <c r="D770" s="35"/>
      <c r="E770" s="35"/>
      <c r="F770" s="41"/>
      <c r="G770" s="35"/>
    </row>
    <row r="771" spans="1:7" ht="15.75" customHeight="1">
      <c r="A771" s="35"/>
      <c r="B771" s="35"/>
      <c r="C771" s="35"/>
      <c r="D771" s="35"/>
      <c r="E771" s="35"/>
      <c r="F771" s="41"/>
      <c r="G771" s="35"/>
    </row>
    <row r="772" spans="1:7" ht="15.75" customHeight="1">
      <c r="A772" s="35"/>
      <c r="B772" s="35"/>
      <c r="C772" s="35"/>
      <c r="D772" s="35"/>
      <c r="E772" s="35"/>
      <c r="F772" s="41"/>
      <c r="G772" s="35"/>
    </row>
    <row r="773" spans="1:7" ht="15.75" customHeight="1">
      <c r="A773" s="35"/>
      <c r="B773" s="35"/>
      <c r="C773" s="35"/>
      <c r="D773" s="35"/>
      <c r="E773" s="35"/>
      <c r="F773" s="41"/>
      <c r="G773" s="35"/>
    </row>
    <row r="774" spans="1:7" ht="15.75" customHeight="1">
      <c r="A774" s="35"/>
      <c r="B774" s="35"/>
      <c r="C774" s="35"/>
      <c r="D774" s="35"/>
      <c r="E774" s="35"/>
      <c r="F774" s="41"/>
      <c r="G774" s="35"/>
    </row>
    <row r="775" spans="1:7" ht="15.75" customHeight="1">
      <c r="A775" s="35"/>
      <c r="B775" s="35"/>
      <c r="C775" s="35"/>
      <c r="D775" s="35"/>
      <c r="E775" s="35"/>
      <c r="F775" s="41"/>
      <c r="G775" s="35"/>
    </row>
    <row r="776" spans="1:7" ht="15.75" customHeight="1">
      <c r="A776" s="35"/>
      <c r="B776" s="35"/>
      <c r="C776" s="35"/>
      <c r="D776" s="35"/>
      <c r="E776" s="35"/>
      <c r="F776" s="41"/>
      <c r="G776" s="35"/>
    </row>
    <row r="777" spans="1:7" ht="15.75" customHeight="1">
      <c r="A777" s="35"/>
      <c r="B777" s="35"/>
      <c r="C777" s="35"/>
      <c r="D777" s="35"/>
      <c r="E777" s="35"/>
      <c r="F777" s="41"/>
      <c r="G777" s="35"/>
    </row>
    <row r="778" spans="1:7" ht="15.75" customHeight="1">
      <c r="A778" s="35"/>
      <c r="B778" s="35"/>
      <c r="C778" s="35"/>
      <c r="D778" s="35"/>
      <c r="E778" s="35"/>
      <c r="F778" s="41"/>
      <c r="G778" s="35"/>
    </row>
    <row r="779" spans="1:7" ht="15.75" customHeight="1">
      <c r="A779" s="35"/>
      <c r="B779" s="35"/>
      <c r="C779" s="35"/>
      <c r="D779" s="35"/>
      <c r="E779" s="35"/>
      <c r="F779" s="41"/>
      <c r="G779" s="35"/>
    </row>
    <row r="780" spans="1:7" ht="15.75" customHeight="1">
      <c r="A780" s="35"/>
      <c r="B780" s="35"/>
      <c r="C780" s="35"/>
      <c r="D780" s="35"/>
      <c r="E780" s="35"/>
      <c r="F780" s="41"/>
      <c r="G780" s="35"/>
    </row>
    <row r="781" spans="1:7" ht="15.75" customHeight="1">
      <c r="A781" s="35"/>
      <c r="B781" s="35"/>
      <c r="C781" s="35"/>
      <c r="D781" s="35"/>
      <c r="E781" s="35"/>
      <c r="F781" s="41"/>
      <c r="G781" s="35"/>
    </row>
    <row r="782" spans="1:7" ht="15.75" customHeight="1">
      <c r="A782" s="35"/>
      <c r="B782" s="35"/>
      <c r="C782" s="35"/>
      <c r="D782" s="35"/>
      <c r="E782" s="35"/>
      <c r="F782" s="41"/>
      <c r="G782" s="35"/>
    </row>
    <row r="783" spans="1:7" ht="15.75" customHeight="1">
      <c r="A783" s="35"/>
      <c r="B783" s="35"/>
      <c r="C783" s="35"/>
      <c r="D783" s="35"/>
      <c r="E783" s="35"/>
      <c r="F783" s="41"/>
      <c r="G783" s="35"/>
    </row>
    <row r="784" spans="1:7" ht="15.75" customHeight="1">
      <c r="A784" s="35"/>
      <c r="B784" s="35"/>
      <c r="C784" s="35"/>
      <c r="D784" s="35"/>
      <c r="E784" s="35"/>
      <c r="F784" s="41"/>
      <c r="G784" s="35"/>
    </row>
    <row r="785" spans="1:7" ht="15.75" customHeight="1">
      <c r="A785" s="35"/>
      <c r="B785" s="35"/>
      <c r="C785" s="35"/>
      <c r="D785" s="35"/>
      <c r="E785" s="35"/>
      <c r="F785" s="41"/>
      <c r="G785" s="35"/>
    </row>
    <row r="786" spans="1:7" ht="15.75" customHeight="1">
      <c r="A786" s="35"/>
      <c r="B786" s="35"/>
      <c r="C786" s="35"/>
      <c r="D786" s="35"/>
      <c r="E786" s="35"/>
      <c r="F786" s="41"/>
      <c r="G786" s="35"/>
    </row>
    <row r="787" spans="1:7" ht="15.75" customHeight="1">
      <c r="A787" s="35"/>
      <c r="B787" s="35"/>
      <c r="C787" s="35"/>
      <c r="D787" s="35"/>
      <c r="E787" s="35"/>
      <c r="F787" s="41"/>
      <c r="G787" s="35"/>
    </row>
    <row r="788" spans="1:7" ht="15.75" customHeight="1">
      <c r="A788" s="35"/>
      <c r="B788" s="35"/>
      <c r="C788" s="35"/>
      <c r="D788" s="35"/>
      <c r="E788" s="35"/>
      <c r="F788" s="41"/>
      <c r="G788" s="35"/>
    </row>
    <row r="789" spans="1:7" ht="15.75" customHeight="1">
      <c r="A789" s="35"/>
      <c r="B789" s="35"/>
      <c r="C789" s="35"/>
      <c r="D789" s="35"/>
      <c r="E789" s="35"/>
      <c r="F789" s="41"/>
      <c r="G789" s="35"/>
    </row>
    <row r="790" spans="1:7" ht="15.75" customHeight="1">
      <c r="A790" s="35"/>
      <c r="B790" s="35"/>
      <c r="C790" s="35"/>
      <c r="D790" s="35"/>
      <c r="E790" s="35"/>
      <c r="F790" s="41"/>
      <c r="G790" s="35"/>
    </row>
    <row r="791" spans="1:7" ht="15.75" customHeight="1">
      <c r="A791" s="35"/>
      <c r="B791" s="35"/>
      <c r="C791" s="35"/>
      <c r="D791" s="35"/>
      <c r="E791" s="35"/>
      <c r="F791" s="41"/>
      <c r="G791" s="35"/>
    </row>
    <row r="792" spans="1:7" ht="15.75" customHeight="1">
      <c r="A792" s="35"/>
      <c r="B792" s="35"/>
      <c r="C792" s="35"/>
      <c r="D792" s="35"/>
      <c r="E792" s="35"/>
      <c r="F792" s="41"/>
      <c r="G792" s="35"/>
    </row>
    <row r="793" spans="1:7" ht="15.75" customHeight="1">
      <c r="A793" s="35"/>
      <c r="B793" s="35"/>
      <c r="C793" s="35"/>
      <c r="D793" s="35"/>
      <c r="E793" s="35"/>
      <c r="F793" s="41"/>
      <c r="G793" s="35"/>
    </row>
    <row r="794" spans="1:7" ht="15.75" customHeight="1">
      <c r="A794" s="35"/>
      <c r="B794" s="35"/>
      <c r="C794" s="35"/>
      <c r="D794" s="35"/>
      <c r="E794" s="35"/>
      <c r="F794" s="41"/>
      <c r="G794" s="35"/>
    </row>
    <row r="795" spans="1:7" ht="15.75" customHeight="1">
      <c r="A795" s="35"/>
      <c r="B795" s="35"/>
      <c r="C795" s="35"/>
      <c r="D795" s="35"/>
      <c r="E795" s="35"/>
      <c r="F795" s="41"/>
      <c r="G795" s="35"/>
    </row>
    <row r="796" spans="1:7" ht="15.75" customHeight="1">
      <c r="A796" s="35"/>
      <c r="B796" s="35"/>
      <c r="C796" s="35"/>
      <c r="D796" s="35"/>
      <c r="E796" s="35"/>
      <c r="F796" s="41"/>
      <c r="G796" s="35"/>
    </row>
    <row r="797" spans="1:7" ht="15.75" customHeight="1">
      <c r="A797" s="35"/>
      <c r="B797" s="35"/>
      <c r="C797" s="35"/>
      <c r="D797" s="35"/>
      <c r="E797" s="35"/>
      <c r="F797" s="41"/>
      <c r="G797" s="35"/>
    </row>
    <row r="798" spans="1:7" ht="15.75" customHeight="1">
      <c r="A798" s="35"/>
      <c r="B798" s="35"/>
      <c r="C798" s="35"/>
      <c r="D798" s="35"/>
      <c r="E798" s="35"/>
      <c r="F798" s="41"/>
      <c r="G798" s="35"/>
    </row>
    <row r="799" spans="1:7" ht="15.75" customHeight="1">
      <c r="A799" s="35"/>
      <c r="B799" s="35"/>
      <c r="C799" s="35"/>
      <c r="D799" s="35"/>
      <c r="E799" s="35"/>
      <c r="F799" s="41"/>
      <c r="G799" s="35"/>
    </row>
    <row r="800" spans="1:7" ht="15.75" customHeight="1">
      <c r="A800" s="35"/>
      <c r="B800" s="35"/>
      <c r="C800" s="35"/>
      <c r="D800" s="35"/>
      <c r="E800" s="35"/>
      <c r="F800" s="41"/>
      <c r="G800" s="35"/>
    </row>
    <row r="801" spans="1:7" ht="15.75" customHeight="1">
      <c r="A801" s="35"/>
      <c r="B801" s="35"/>
      <c r="C801" s="35"/>
      <c r="D801" s="35"/>
      <c r="E801" s="35"/>
      <c r="F801" s="41"/>
      <c r="G801" s="35"/>
    </row>
    <row r="802" spans="1:7" ht="15.75" customHeight="1">
      <c r="A802" s="35"/>
      <c r="B802" s="35"/>
      <c r="C802" s="35"/>
      <c r="D802" s="35"/>
      <c r="E802" s="35"/>
      <c r="F802" s="41"/>
      <c r="G802" s="35"/>
    </row>
    <row r="803" spans="1:7" ht="15.75" customHeight="1">
      <c r="A803" s="35"/>
      <c r="B803" s="35"/>
      <c r="C803" s="35"/>
      <c r="D803" s="35"/>
      <c r="E803" s="35"/>
      <c r="F803" s="41"/>
      <c r="G803" s="35"/>
    </row>
    <row r="804" spans="1:7" ht="15.75" customHeight="1">
      <c r="A804" s="35"/>
      <c r="B804" s="35"/>
      <c r="C804" s="35"/>
      <c r="D804" s="35"/>
      <c r="E804" s="35"/>
      <c r="F804" s="41"/>
      <c r="G804" s="35"/>
    </row>
    <row r="805" spans="1:7" ht="15.75" customHeight="1">
      <c r="A805" s="35"/>
      <c r="B805" s="35"/>
      <c r="C805" s="35"/>
      <c r="D805" s="35"/>
      <c r="E805" s="35"/>
      <c r="F805" s="41"/>
      <c r="G805" s="35"/>
    </row>
    <row r="806" spans="1:7" ht="15.75" customHeight="1">
      <c r="A806" s="35"/>
      <c r="B806" s="35"/>
      <c r="C806" s="35"/>
      <c r="D806" s="35"/>
      <c r="E806" s="35"/>
      <c r="F806" s="41"/>
      <c r="G806" s="35"/>
    </row>
    <row r="807" spans="1:7" ht="15.75" customHeight="1">
      <c r="A807" s="35"/>
      <c r="B807" s="35"/>
      <c r="C807" s="35"/>
      <c r="D807" s="35"/>
      <c r="E807" s="35"/>
      <c r="F807" s="41"/>
      <c r="G807" s="35"/>
    </row>
    <row r="808" spans="1:7" ht="15.75" customHeight="1">
      <c r="A808" s="35"/>
      <c r="B808" s="35"/>
      <c r="C808" s="35"/>
      <c r="D808" s="35"/>
      <c r="E808" s="35"/>
      <c r="F808" s="41"/>
      <c r="G808" s="35"/>
    </row>
    <row r="809" spans="1:7" ht="15.75" customHeight="1">
      <c r="A809" s="35"/>
      <c r="B809" s="35"/>
      <c r="C809" s="35"/>
      <c r="D809" s="35"/>
      <c r="E809" s="35"/>
      <c r="F809" s="41"/>
      <c r="G809" s="35"/>
    </row>
    <row r="810" spans="1:7" ht="15.75" customHeight="1">
      <c r="A810" s="35"/>
      <c r="B810" s="35"/>
      <c r="C810" s="35"/>
      <c r="D810" s="35"/>
      <c r="E810" s="35"/>
      <c r="F810" s="41"/>
      <c r="G810" s="35"/>
    </row>
    <row r="811" spans="1:7" ht="15.75" customHeight="1">
      <c r="A811" s="35"/>
      <c r="B811" s="35"/>
      <c r="C811" s="35"/>
      <c r="D811" s="35"/>
      <c r="E811" s="35"/>
      <c r="F811" s="41"/>
      <c r="G811" s="35"/>
    </row>
    <row r="812" spans="1:7" ht="15.75" customHeight="1">
      <c r="A812" s="35"/>
      <c r="B812" s="35"/>
      <c r="C812" s="35"/>
      <c r="D812" s="35"/>
      <c r="E812" s="35"/>
      <c r="F812" s="41"/>
      <c r="G812" s="35"/>
    </row>
    <row r="813" spans="1:7" ht="15.75" customHeight="1">
      <c r="A813" s="35"/>
      <c r="B813" s="35"/>
      <c r="C813" s="35"/>
      <c r="D813" s="35"/>
      <c r="E813" s="35"/>
      <c r="F813" s="41"/>
      <c r="G813" s="35"/>
    </row>
    <row r="814" spans="1:7" ht="15.75" customHeight="1">
      <c r="A814" s="35"/>
      <c r="B814" s="35"/>
      <c r="C814" s="35"/>
      <c r="D814" s="35"/>
      <c r="E814" s="35"/>
      <c r="F814" s="41"/>
      <c r="G814" s="35"/>
    </row>
    <row r="815" spans="1:7" ht="15.75" customHeight="1">
      <c r="A815" s="35"/>
      <c r="B815" s="35"/>
      <c r="C815" s="35"/>
      <c r="D815" s="35"/>
      <c r="E815" s="35"/>
      <c r="F815" s="41"/>
      <c r="G815" s="35"/>
    </row>
    <row r="816" spans="1:7" ht="15.75" customHeight="1">
      <c r="A816" s="35"/>
      <c r="B816" s="35"/>
      <c r="C816" s="35"/>
      <c r="D816" s="35"/>
      <c r="E816" s="35"/>
      <c r="F816" s="41"/>
      <c r="G816" s="35"/>
    </row>
    <row r="817" spans="1:7" ht="15.75" customHeight="1">
      <c r="A817" s="35"/>
      <c r="B817" s="35"/>
      <c r="C817" s="35"/>
      <c r="D817" s="35"/>
      <c r="E817" s="35"/>
      <c r="F817" s="41"/>
      <c r="G817" s="35"/>
    </row>
    <row r="818" spans="1:7" ht="15.75" customHeight="1">
      <c r="A818" s="35"/>
      <c r="B818" s="35"/>
      <c r="C818" s="35"/>
      <c r="D818" s="35"/>
      <c r="E818" s="35"/>
      <c r="F818" s="41"/>
      <c r="G818" s="35"/>
    </row>
    <row r="819" spans="1:7" ht="15.75" customHeight="1">
      <c r="A819" s="35"/>
      <c r="B819" s="35"/>
      <c r="C819" s="35"/>
      <c r="D819" s="35"/>
      <c r="E819" s="35"/>
      <c r="F819" s="41"/>
      <c r="G819" s="35"/>
    </row>
    <row r="820" spans="1:7" ht="15.75" customHeight="1">
      <c r="A820" s="35"/>
      <c r="B820" s="35"/>
      <c r="C820" s="35"/>
      <c r="D820" s="35"/>
      <c r="E820" s="35"/>
      <c r="F820" s="41"/>
      <c r="G820" s="35"/>
    </row>
    <row r="821" spans="1:7" ht="15.75" customHeight="1">
      <c r="A821" s="35"/>
      <c r="B821" s="35"/>
      <c r="C821" s="35"/>
      <c r="D821" s="35"/>
      <c r="E821" s="35"/>
      <c r="F821" s="41"/>
      <c r="G821" s="35"/>
    </row>
    <row r="822" spans="1:7" ht="15.75" customHeight="1">
      <c r="A822" s="35"/>
      <c r="B822" s="35"/>
      <c r="C822" s="35"/>
      <c r="D822" s="35"/>
      <c r="E822" s="35"/>
      <c r="F822" s="41"/>
      <c r="G822" s="35"/>
    </row>
    <row r="823" spans="1:7" ht="15.75" customHeight="1">
      <c r="A823" s="35"/>
      <c r="B823" s="35"/>
      <c r="C823" s="35"/>
      <c r="D823" s="35"/>
      <c r="E823" s="35"/>
      <c r="F823" s="41"/>
      <c r="G823" s="35"/>
    </row>
    <row r="824" spans="1:7" ht="15.75" customHeight="1">
      <c r="A824" s="35"/>
      <c r="B824" s="35"/>
      <c r="C824" s="35"/>
      <c r="D824" s="35"/>
      <c r="E824" s="35"/>
      <c r="F824" s="41"/>
      <c r="G824" s="35"/>
    </row>
    <row r="825" spans="1:7" ht="15.75" customHeight="1">
      <c r="A825" s="35"/>
      <c r="B825" s="35"/>
      <c r="C825" s="35"/>
      <c r="D825" s="35"/>
      <c r="E825" s="35"/>
      <c r="F825" s="41"/>
      <c r="G825" s="35"/>
    </row>
    <row r="826" spans="1:7" ht="15.75" customHeight="1">
      <c r="A826" s="35"/>
      <c r="B826" s="35"/>
      <c r="C826" s="35"/>
      <c r="D826" s="35"/>
      <c r="E826" s="35"/>
      <c r="F826" s="41"/>
      <c r="G826" s="35"/>
    </row>
    <row r="827" spans="1:7" ht="15.75" customHeight="1">
      <c r="A827" s="35"/>
      <c r="B827" s="35"/>
      <c r="C827" s="35"/>
      <c r="D827" s="35"/>
      <c r="E827" s="35"/>
      <c r="F827" s="41"/>
      <c r="G827" s="35"/>
    </row>
    <row r="828" spans="1:7" ht="15.75" customHeight="1">
      <c r="A828" s="35"/>
      <c r="B828" s="35"/>
      <c r="C828" s="35"/>
      <c r="D828" s="35"/>
      <c r="E828" s="35"/>
      <c r="F828" s="41"/>
      <c r="G828" s="35"/>
    </row>
    <row r="829" spans="1:7" ht="15.75" customHeight="1">
      <c r="A829" s="35"/>
      <c r="B829" s="35"/>
      <c r="C829" s="35"/>
      <c r="D829" s="35"/>
      <c r="E829" s="35"/>
      <c r="F829" s="41"/>
      <c r="G829" s="35"/>
    </row>
    <row r="830" spans="1:7" ht="15.75" customHeight="1">
      <c r="A830" s="35"/>
      <c r="B830" s="35"/>
      <c r="C830" s="35"/>
      <c r="D830" s="35"/>
      <c r="E830" s="35"/>
      <c r="F830" s="41"/>
      <c r="G830" s="35"/>
    </row>
    <row r="831" spans="1:7" ht="15.75" customHeight="1">
      <c r="A831" s="35"/>
      <c r="B831" s="35"/>
      <c r="C831" s="35"/>
      <c r="D831" s="35"/>
      <c r="E831" s="35"/>
      <c r="F831" s="41"/>
      <c r="G831" s="35"/>
    </row>
    <row r="832" spans="1:7" ht="15.75" customHeight="1">
      <c r="A832" s="35"/>
      <c r="B832" s="35"/>
      <c r="C832" s="35"/>
      <c r="D832" s="35"/>
      <c r="E832" s="35"/>
      <c r="F832" s="41"/>
      <c r="G832" s="35"/>
    </row>
    <row r="833" spans="1:7" ht="15.75" customHeight="1">
      <c r="A833" s="35"/>
      <c r="B833" s="35"/>
      <c r="C833" s="35"/>
      <c r="D833" s="35"/>
      <c r="E833" s="35"/>
      <c r="F833" s="41"/>
      <c r="G833" s="35"/>
    </row>
    <row r="834" spans="1:7" ht="15.75" customHeight="1">
      <c r="A834" s="35"/>
      <c r="B834" s="35"/>
      <c r="C834" s="35"/>
      <c r="D834" s="35"/>
      <c r="E834" s="35"/>
      <c r="F834" s="41"/>
      <c r="G834" s="35"/>
    </row>
    <row r="835" spans="1:7" ht="15.75" customHeight="1">
      <c r="A835" s="35"/>
      <c r="B835" s="35"/>
      <c r="C835" s="35"/>
      <c r="D835" s="35"/>
      <c r="E835" s="35"/>
      <c r="F835" s="41"/>
      <c r="G835" s="35"/>
    </row>
    <row r="836" spans="1:7" ht="15.75" customHeight="1">
      <c r="A836" s="35"/>
      <c r="B836" s="35"/>
      <c r="C836" s="35"/>
      <c r="D836" s="35"/>
      <c r="E836" s="35"/>
      <c r="F836" s="41"/>
      <c r="G836" s="35"/>
    </row>
    <row r="837" spans="1:7" ht="15.75" customHeight="1">
      <c r="A837" s="35"/>
      <c r="B837" s="35"/>
      <c r="C837" s="35"/>
      <c r="D837" s="35"/>
      <c r="E837" s="35"/>
      <c r="F837" s="41"/>
      <c r="G837" s="35"/>
    </row>
    <row r="838" spans="1:7" ht="15.75" customHeight="1">
      <c r="A838" s="35"/>
      <c r="B838" s="35"/>
      <c r="C838" s="35"/>
      <c r="D838" s="35"/>
      <c r="E838" s="35"/>
      <c r="F838" s="41"/>
      <c r="G838" s="35"/>
    </row>
    <row r="839" spans="1:7" ht="15.75" customHeight="1">
      <c r="A839" s="35"/>
      <c r="B839" s="35"/>
      <c r="C839" s="35"/>
      <c r="D839" s="35"/>
      <c r="E839" s="35"/>
      <c r="F839" s="41"/>
      <c r="G839" s="35"/>
    </row>
    <row r="840" spans="1:7" ht="15.75" customHeight="1">
      <c r="A840" s="35"/>
      <c r="B840" s="35"/>
      <c r="C840" s="35"/>
      <c r="D840" s="35"/>
      <c r="E840" s="35"/>
      <c r="F840" s="41"/>
      <c r="G840" s="35"/>
    </row>
    <row r="841" spans="1:7" ht="15.75" customHeight="1">
      <c r="A841" s="35"/>
      <c r="B841" s="35"/>
      <c r="C841" s="35"/>
      <c r="D841" s="35"/>
      <c r="E841" s="35"/>
      <c r="F841" s="41"/>
      <c r="G841" s="35"/>
    </row>
    <row r="842" spans="1:7" ht="15.75" customHeight="1">
      <c r="A842" s="35"/>
      <c r="B842" s="35"/>
      <c r="C842" s="35"/>
      <c r="D842" s="35"/>
      <c r="E842" s="35"/>
      <c r="F842" s="41"/>
      <c r="G842" s="35"/>
    </row>
    <row r="843" spans="1:7" ht="15.75" customHeight="1">
      <c r="A843" s="35"/>
      <c r="B843" s="35"/>
      <c r="C843" s="35"/>
      <c r="D843" s="35"/>
      <c r="E843" s="35"/>
      <c r="F843" s="41"/>
      <c r="G843" s="35"/>
    </row>
    <row r="844" spans="1:7" ht="15.75" customHeight="1">
      <c r="A844" s="35"/>
      <c r="B844" s="35"/>
      <c r="C844" s="35"/>
      <c r="D844" s="35"/>
      <c r="E844" s="35"/>
      <c r="F844" s="41"/>
      <c r="G844" s="35"/>
    </row>
    <row r="845" spans="1:7" ht="15.75" customHeight="1">
      <c r="A845" s="35"/>
      <c r="B845" s="35"/>
      <c r="C845" s="35"/>
      <c r="D845" s="35"/>
      <c r="E845" s="35"/>
      <c r="F845" s="41"/>
      <c r="G845" s="35"/>
    </row>
    <row r="846" spans="1:7" ht="15.75" customHeight="1">
      <c r="A846" s="35"/>
      <c r="B846" s="35"/>
      <c r="C846" s="35"/>
      <c r="D846" s="35"/>
      <c r="E846" s="35"/>
      <c r="F846" s="41"/>
      <c r="G846" s="35"/>
    </row>
    <row r="847" spans="1:7" ht="15.75" customHeight="1">
      <c r="A847" s="35"/>
      <c r="B847" s="35"/>
      <c r="C847" s="35"/>
      <c r="D847" s="35"/>
      <c r="E847" s="35"/>
      <c r="F847" s="41"/>
      <c r="G847" s="35"/>
    </row>
    <row r="848" spans="1:7" ht="15.75" customHeight="1">
      <c r="A848" s="35"/>
      <c r="B848" s="35"/>
      <c r="C848" s="35"/>
      <c r="D848" s="35"/>
      <c r="E848" s="35"/>
      <c r="F848" s="41"/>
      <c r="G848" s="35"/>
    </row>
    <row r="849" spans="1:7" ht="15.75" customHeight="1">
      <c r="A849" s="35"/>
      <c r="B849" s="35"/>
      <c r="C849" s="35"/>
      <c r="D849" s="35"/>
      <c r="E849" s="35"/>
      <c r="F849" s="41"/>
      <c r="G849" s="35"/>
    </row>
    <row r="850" spans="1:7" ht="15.75" customHeight="1">
      <c r="A850" s="35"/>
      <c r="B850" s="35"/>
      <c r="C850" s="35"/>
      <c r="D850" s="35"/>
      <c r="E850" s="35"/>
      <c r="F850" s="41"/>
      <c r="G850" s="35"/>
    </row>
    <row r="851" spans="1:7" ht="15.75" customHeight="1">
      <c r="A851" s="35"/>
      <c r="B851" s="35"/>
      <c r="C851" s="35"/>
      <c r="D851" s="35"/>
      <c r="E851" s="35"/>
      <c r="F851" s="41"/>
      <c r="G851" s="35"/>
    </row>
    <row r="852" spans="1:7" ht="15.75" customHeight="1">
      <c r="A852" s="35"/>
      <c r="B852" s="35"/>
      <c r="C852" s="35"/>
      <c r="D852" s="35"/>
      <c r="E852" s="35"/>
      <c r="F852" s="41"/>
      <c r="G852" s="35"/>
    </row>
    <row r="853" spans="1:7" ht="15.75" customHeight="1">
      <c r="A853" s="35"/>
      <c r="B853" s="35"/>
      <c r="C853" s="35"/>
      <c r="D853" s="35"/>
      <c r="E853" s="35"/>
      <c r="F853" s="41"/>
      <c r="G853" s="35"/>
    </row>
    <row r="854" spans="1:7" ht="15.75" customHeight="1">
      <c r="A854" s="35"/>
      <c r="B854" s="35"/>
      <c r="C854" s="35"/>
      <c r="D854" s="35"/>
      <c r="E854" s="35"/>
      <c r="F854" s="41"/>
      <c r="G854" s="35"/>
    </row>
    <row r="855" spans="1:7" ht="15.75" customHeight="1">
      <c r="A855" s="35"/>
      <c r="B855" s="35"/>
      <c r="C855" s="35"/>
      <c r="D855" s="35"/>
      <c r="E855" s="35"/>
      <c r="F855" s="41"/>
      <c r="G855" s="35"/>
    </row>
    <row r="856" spans="1:7" ht="15.75" customHeight="1">
      <c r="A856" s="35"/>
      <c r="B856" s="35"/>
      <c r="C856" s="35"/>
      <c r="D856" s="35"/>
      <c r="E856" s="35"/>
      <c r="F856" s="41"/>
      <c r="G856" s="35"/>
    </row>
    <row r="857" spans="1:7" ht="15.75" customHeight="1">
      <c r="A857" s="35"/>
      <c r="B857" s="35"/>
      <c r="C857" s="35"/>
      <c r="D857" s="35"/>
      <c r="E857" s="35"/>
      <c r="F857" s="41"/>
      <c r="G857" s="35"/>
    </row>
    <row r="858" spans="1:7" ht="15.75" customHeight="1">
      <c r="A858" s="35"/>
      <c r="B858" s="35"/>
      <c r="C858" s="35"/>
      <c r="D858" s="35"/>
      <c r="E858" s="35"/>
      <c r="F858" s="41"/>
      <c r="G858" s="35"/>
    </row>
    <row r="859" spans="1:7" ht="15.75" customHeight="1">
      <c r="A859" s="35"/>
      <c r="B859" s="35"/>
      <c r="C859" s="35"/>
      <c r="D859" s="35"/>
      <c r="E859" s="35"/>
      <c r="F859" s="41"/>
      <c r="G859" s="35"/>
    </row>
    <row r="860" spans="1:7" ht="15.75" customHeight="1">
      <c r="A860" s="35"/>
      <c r="B860" s="35"/>
      <c r="C860" s="35"/>
      <c r="D860" s="35"/>
      <c r="E860" s="35"/>
      <c r="F860" s="41"/>
      <c r="G860" s="35"/>
    </row>
    <row r="861" spans="1:7" ht="15.75" customHeight="1">
      <c r="A861" s="35"/>
      <c r="B861" s="35"/>
      <c r="C861" s="35"/>
      <c r="D861" s="35"/>
      <c r="E861" s="35"/>
      <c r="F861" s="41"/>
      <c r="G861" s="35"/>
    </row>
    <row r="862" spans="1:7" ht="15.75" customHeight="1">
      <c r="A862" s="35"/>
      <c r="B862" s="35"/>
      <c r="C862" s="35"/>
      <c r="D862" s="35"/>
      <c r="E862" s="35"/>
      <c r="F862" s="41"/>
      <c r="G862" s="35"/>
    </row>
    <row r="863" spans="1:7" ht="15.75" customHeight="1">
      <c r="A863" s="35"/>
      <c r="B863" s="35"/>
      <c r="C863" s="35"/>
      <c r="D863" s="35"/>
      <c r="E863" s="35"/>
      <c r="F863" s="41"/>
      <c r="G863" s="35"/>
    </row>
    <row r="864" spans="1:7" ht="15.75" customHeight="1">
      <c r="A864" s="35"/>
      <c r="B864" s="35"/>
      <c r="C864" s="35"/>
      <c r="D864" s="35"/>
      <c r="E864" s="35"/>
      <c r="F864" s="41"/>
      <c r="G864" s="35"/>
    </row>
    <row r="865" spans="1:7" ht="15.75" customHeight="1">
      <c r="A865" s="35"/>
      <c r="B865" s="35"/>
      <c r="C865" s="35"/>
      <c r="D865" s="35"/>
      <c r="E865" s="35"/>
      <c r="F865" s="41"/>
      <c r="G865" s="35"/>
    </row>
    <row r="866" spans="1:7" ht="15.75" customHeight="1">
      <c r="A866" s="35"/>
      <c r="B866" s="35"/>
      <c r="C866" s="35"/>
      <c r="D866" s="35"/>
      <c r="E866" s="35"/>
      <c r="F866" s="41"/>
      <c r="G866" s="35"/>
    </row>
    <row r="867" spans="1:7" ht="15.75" customHeight="1">
      <c r="A867" s="35"/>
      <c r="B867" s="35"/>
      <c r="C867" s="35"/>
      <c r="D867" s="35"/>
      <c r="E867" s="35"/>
      <c r="F867" s="41"/>
      <c r="G867" s="35"/>
    </row>
    <row r="868" spans="1:7" ht="15.75" customHeight="1">
      <c r="A868" s="35"/>
      <c r="B868" s="35"/>
      <c r="C868" s="35"/>
      <c r="D868" s="35"/>
      <c r="E868" s="35"/>
      <c r="F868" s="41"/>
      <c r="G868" s="35"/>
    </row>
    <row r="869" spans="1:7" ht="15.75" customHeight="1">
      <c r="A869" s="35"/>
      <c r="B869" s="35"/>
      <c r="C869" s="35"/>
      <c r="D869" s="35"/>
      <c r="E869" s="35"/>
      <c r="F869" s="41"/>
      <c r="G869" s="35"/>
    </row>
    <row r="870" spans="1:7" ht="15.75" customHeight="1">
      <c r="A870" s="35"/>
      <c r="B870" s="35"/>
      <c r="C870" s="35"/>
      <c r="D870" s="35"/>
      <c r="E870" s="35"/>
      <c r="F870" s="41"/>
      <c r="G870" s="35"/>
    </row>
    <row r="871" spans="1:7" ht="15.75" customHeight="1">
      <c r="A871" s="35"/>
      <c r="B871" s="35"/>
      <c r="C871" s="35"/>
      <c r="D871" s="35"/>
      <c r="E871" s="35"/>
      <c r="F871" s="41"/>
      <c r="G871" s="35"/>
    </row>
    <row r="872" spans="1:7" ht="15.75" customHeight="1">
      <c r="A872" s="35"/>
      <c r="B872" s="35"/>
      <c r="C872" s="35"/>
      <c r="D872" s="35"/>
      <c r="E872" s="35"/>
      <c r="F872" s="41"/>
      <c r="G872" s="35"/>
    </row>
    <row r="873" spans="1:7" ht="15.75" customHeight="1">
      <c r="A873" s="35"/>
      <c r="B873" s="35"/>
      <c r="C873" s="35"/>
      <c r="D873" s="35"/>
      <c r="E873" s="35"/>
      <c r="F873" s="41"/>
      <c r="G873" s="35"/>
    </row>
    <row r="874" spans="1:7" ht="15.75" customHeight="1">
      <c r="A874" s="35"/>
      <c r="B874" s="35"/>
      <c r="C874" s="35"/>
      <c r="D874" s="35"/>
      <c r="E874" s="35"/>
      <c r="F874" s="41"/>
      <c r="G874" s="35"/>
    </row>
    <row r="875" spans="1:7" ht="15.75" customHeight="1">
      <c r="A875" s="35"/>
      <c r="B875" s="35"/>
      <c r="C875" s="35"/>
      <c r="D875" s="35"/>
      <c r="E875" s="35"/>
      <c r="F875" s="41"/>
      <c r="G875" s="35"/>
    </row>
    <row r="876" spans="1:7" ht="15.75" customHeight="1">
      <c r="A876" s="35"/>
      <c r="B876" s="35"/>
      <c r="C876" s="35"/>
      <c r="D876" s="35"/>
      <c r="E876" s="35"/>
      <c r="F876" s="41"/>
      <c r="G876" s="35"/>
    </row>
    <row r="877" spans="1:7" ht="15.75" customHeight="1">
      <c r="A877" s="35"/>
      <c r="B877" s="35"/>
      <c r="C877" s="35"/>
      <c r="D877" s="35"/>
      <c r="E877" s="35"/>
      <c r="F877" s="41"/>
      <c r="G877" s="35"/>
    </row>
    <row r="878" spans="1:7" ht="15.75" customHeight="1">
      <c r="A878" s="35"/>
      <c r="B878" s="35"/>
      <c r="C878" s="35"/>
      <c r="D878" s="35"/>
      <c r="E878" s="35"/>
      <c r="F878" s="41"/>
      <c r="G878" s="35"/>
    </row>
    <row r="879" spans="1:7" ht="15.75" customHeight="1">
      <c r="A879" s="35"/>
      <c r="B879" s="35"/>
      <c r="C879" s="35"/>
      <c r="D879" s="35"/>
      <c r="E879" s="35"/>
      <c r="F879" s="41"/>
      <c r="G879" s="35"/>
    </row>
    <row r="880" spans="1:7" ht="15.75" customHeight="1">
      <c r="A880" s="35"/>
      <c r="B880" s="35"/>
      <c r="C880" s="35"/>
      <c r="D880" s="35"/>
      <c r="E880" s="35"/>
      <c r="F880" s="41"/>
      <c r="G880" s="35"/>
    </row>
    <row r="881" spans="1:7" ht="15.75" customHeight="1">
      <c r="A881" s="35"/>
      <c r="B881" s="35"/>
      <c r="C881" s="35"/>
      <c r="D881" s="35"/>
      <c r="E881" s="35"/>
      <c r="F881" s="41"/>
      <c r="G881" s="35"/>
    </row>
    <row r="882" spans="1:7" ht="15.75" customHeight="1">
      <c r="A882" s="35"/>
      <c r="B882" s="35"/>
      <c r="C882" s="35"/>
      <c r="D882" s="35"/>
      <c r="E882" s="35"/>
      <c r="F882" s="41"/>
      <c r="G882" s="35"/>
    </row>
    <row r="883" spans="1:7" ht="15.75" customHeight="1">
      <c r="A883" s="35"/>
      <c r="B883" s="35"/>
      <c r="C883" s="35"/>
      <c r="D883" s="35"/>
      <c r="E883" s="35"/>
      <c r="F883" s="41"/>
      <c r="G883" s="35"/>
    </row>
    <row r="884" spans="1:7" ht="15.75" customHeight="1">
      <c r="A884" s="35"/>
      <c r="B884" s="35"/>
      <c r="C884" s="35"/>
      <c r="D884" s="35"/>
      <c r="E884" s="35"/>
      <c r="F884" s="41"/>
      <c r="G884" s="35"/>
    </row>
    <row r="885" spans="1:7" ht="15.75" customHeight="1">
      <c r="A885" s="35"/>
      <c r="B885" s="35"/>
      <c r="C885" s="35"/>
      <c r="D885" s="35"/>
      <c r="E885" s="35"/>
      <c r="F885" s="41"/>
      <c r="G885" s="35"/>
    </row>
    <row r="886" spans="1:7" ht="15.75" customHeight="1">
      <c r="A886" s="35"/>
      <c r="B886" s="35"/>
      <c r="C886" s="35"/>
      <c r="D886" s="35"/>
      <c r="E886" s="35"/>
      <c r="F886" s="41"/>
      <c r="G886" s="35"/>
    </row>
    <row r="887" spans="1:7" ht="15.75" customHeight="1">
      <c r="A887" s="35"/>
      <c r="B887" s="35"/>
      <c r="C887" s="35"/>
      <c r="D887" s="35"/>
      <c r="E887" s="35"/>
      <c r="F887" s="41"/>
      <c r="G887" s="35"/>
    </row>
    <row r="888" spans="1:7" ht="15.75" customHeight="1">
      <c r="A888" s="35"/>
      <c r="B888" s="35"/>
      <c r="C888" s="35"/>
      <c r="D888" s="35"/>
      <c r="E888" s="35"/>
      <c r="F888" s="41"/>
      <c r="G888" s="35"/>
    </row>
    <row r="889" spans="1:7" ht="15.75" customHeight="1">
      <c r="A889" s="35"/>
      <c r="B889" s="35"/>
      <c r="C889" s="35"/>
      <c r="D889" s="35"/>
      <c r="E889" s="35"/>
      <c r="F889" s="41"/>
      <c r="G889" s="35"/>
    </row>
    <row r="890" spans="1:7" ht="15.75" customHeight="1">
      <c r="A890" s="35"/>
      <c r="B890" s="35"/>
      <c r="C890" s="35"/>
      <c r="D890" s="35"/>
      <c r="E890" s="35"/>
      <c r="F890" s="41"/>
      <c r="G890" s="35"/>
    </row>
    <row r="891" spans="1:7" ht="15.75" customHeight="1">
      <c r="A891" s="35"/>
      <c r="B891" s="35"/>
      <c r="C891" s="35"/>
      <c r="D891" s="35"/>
      <c r="E891" s="35"/>
      <c r="F891" s="41"/>
      <c r="G891" s="35"/>
    </row>
    <row r="892" spans="1:7" ht="15.75" customHeight="1">
      <c r="A892" s="35"/>
      <c r="B892" s="35"/>
      <c r="C892" s="35"/>
      <c r="D892" s="35"/>
      <c r="E892" s="35"/>
      <c r="F892" s="41"/>
      <c r="G892" s="35"/>
    </row>
    <row r="893" spans="1:7" ht="15.75" customHeight="1">
      <c r="A893" s="35"/>
      <c r="B893" s="35"/>
      <c r="C893" s="35"/>
      <c r="D893" s="35"/>
      <c r="E893" s="35"/>
      <c r="F893" s="41"/>
      <c r="G893" s="35"/>
    </row>
    <row r="894" spans="1:7" ht="15.75" customHeight="1">
      <c r="A894" s="35"/>
      <c r="B894" s="35"/>
      <c r="C894" s="35"/>
      <c r="D894" s="35"/>
      <c r="E894" s="35"/>
      <c r="F894" s="41"/>
      <c r="G894" s="35"/>
    </row>
    <row r="895" spans="1:7" ht="15.75" customHeight="1">
      <c r="A895" s="35"/>
      <c r="B895" s="35"/>
      <c r="C895" s="35"/>
      <c r="D895" s="35"/>
      <c r="E895" s="35"/>
      <c r="F895" s="41"/>
      <c r="G895" s="35"/>
    </row>
    <row r="896" spans="1:7" ht="15.75" customHeight="1">
      <c r="A896" s="35"/>
      <c r="B896" s="35"/>
      <c r="C896" s="35"/>
      <c r="D896" s="35"/>
      <c r="E896" s="35"/>
      <c r="F896" s="41"/>
      <c r="G896" s="35"/>
    </row>
    <row r="897" spans="1:7" ht="15.75" customHeight="1">
      <c r="A897" s="35"/>
      <c r="B897" s="35"/>
      <c r="C897" s="35"/>
      <c r="D897" s="35"/>
      <c r="E897" s="35"/>
      <c r="F897" s="41"/>
      <c r="G897" s="35"/>
    </row>
    <row r="898" spans="1:7" ht="15.75" customHeight="1">
      <c r="A898" s="35"/>
      <c r="B898" s="35"/>
      <c r="C898" s="35"/>
      <c r="D898" s="35"/>
      <c r="E898" s="35"/>
      <c r="F898" s="41"/>
      <c r="G898" s="35"/>
    </row>
    <row r="899" spans="1:7" ht="15.75" customHeight="1">
      <c r="A899" s="35"/>
      <c r="B899" s="35"/>
      <c r="C899" s="35"/>
      <c r="D899" s="35"/>
      <c r="E899" s="35"/>
      <c r="F899" s="41"/>
      <c r="G899" s="35"/>
    </row>
    <row r="900" spans="1:7" ht="15.75" customHeight="1">
      <c r="A900" s="35"/>
      <c r="B900" s="35"/>
      <c r="C900" s="35"/>
      <c r="D900" s="35"/>
      <c r="E900" s="35"/>
      <c r="F900" s="41"/>
      <c r="G900" s="35"/>
    </row>
    <row r="901" spans="1:7" ht="15.75" customHeight="1">
      <c r="A901" s="35"/>
      <c r="B901" s="35"/>
      <c r="C901" s="35"/>
      <c r="D901" s="35"/>
      <c r="E901" s="35"/>
      <c r="F901" s="41"/>
      <c r="G901" s="35"/>
    </row>
    <row r="902" spans="1:7" ht="15.75" customHeight="1">
      <c r="A902" s="35"/>
      <c r="B902" s="35"/>
      <c r="C902" s="35"/>
      <c r="D902" s="35"/>
      <c r="E902" s="35"/>
      <c r="F902" s="41"/>
      <c r="G902" s="35"/>
    </row>
    <row r="903" spans="1:7" ht="15.75" customHeight="1">
      <c r="A903" s="35"/>
      <c r="B903" s="35"/>
      <c r="C903" s="35"/>
      <c r="D903" s="35"/>
      <c r="E903" s="35"/>
      <c r="F903" s="41"/>
      <c r="G903" s="35"/>
    </row>
    <row r="904" spans="1:7" ht="15.75" customHeight="1">
      <c r="A904" s="35"/>
      <c r="B904" s="35"/>
      <c r="C904" s="35"/>
      <c r="D904" s="35"/>
      <c r="E904" s="35"/>
      <c r="F904" s="41"/>
      <c r="G904" s="35"/>
    </row>
    <row r="905" spans="1:7" ht="15.75" customHeight="1">
      <c r="A905" s="35"/>
      <c r="B905" s="35"/>
      <c r="C905" s="35"/>
      <c r="D905" s="35"/>
      <c r="E905" s="35"/>
      <c r="F905" s="41"/>
      <c r="G905" s="35"/>
    </row>
    <row r="906" spans="1:7" ht="15.75" customHeight="1">
      <c r="A906" s="35"/>
      <c r="B906" s="35"/>
      <c r="C906" s="35"/>
      <c r="D906" s="35"/>
      <c r="E906" s="35"/>
      <c r="F906" s="41"/>
      <c r="G906" s="35"/>
    </row>
    <row r="907" spans="1:7" ht="15.75" customHeight="1">
      <c r="A907" s="35"/>
      <c r="B907" s="35"/>
      <c r="C907" s="35"/>
      <c r="D907" s="35"/>
      <c r="E907" s="35"/>
      <c r="F907" s="41"/>
      <c r="G907" s="35"/>
    </row>
    <row r="908" spans="1:7" ht="15.75" customHeight="1">
      <c r="A908" s="35"/>
      <c r="B908" s="35"/>
      <c r="C908" s="35"/>
      <c r="D908" s="35"/>
      <c r="E908" s="35"/>
      <c r="F908" s="41"/>
      <c r="G908" s="35"/>
    </row>
    <row r="909" spans="1:7" ht="15.75" customHeight="1">
      <c r="A909" s="35"/>
      <c r="B909" s="35"/>
      <c r="C909" s="35"/>
      <c r="D909" s="35"/>
      <c r="E909" s="35"/>
      <c r="F909" s="41"/>
      <c r="G909" s="35"/>
    </row>
    <row r="910" spans="1:7" ht="15.75" customHeight="1">
      <c r="A910" s="35"/>
      <c r="B910" s="35"/>
      <c r="C910" s="35"/>
      <c r="D910" s="35"/>
      <c r="E910" s="35"/>
      <c r="F910" s="41"/>
      <c r="G910" s="35"/>
    </row>
    <row r="911" spans="1:7" ht="15.75" customHeight="1">
      <c r="A911" s="35"/>
      <c r="B911" s="35"/>
      <c r="C911" s="35"/>
      <c r="D911" s="35"/>
      <c r="E911" s="35"/>
      <c r="F911" s="41"/>
      <c r="G911" s="35"/>
    </row>
    <row r="912" spans="1:7" ht="15.75" customHeight="1">
      <c r="A912" s="35"/>
      <c r="B912" s="35"/>
      <c r="C912" s="35"/>
      <c r="D912" s="35"/>
      <c r="E912" s="35"/>
      <c r="F912" s="41"/>
      <c r="G912" s="35"/>
    </row>
    <row r="913" spans="1:7" ht="15.75" customHeight="1">
      <c r="A913" s="35"/>
      <c r="B913" s="35"/>
      <c r="C913" s="35"/>
      <c r="D913" s="35"/>
      <c r="E913" s="35"/>
      <c r="F913" s="41"/>
      <c r="G913" s="35"/>
    </row>
    <row r="914" spans="1:7" ht="15.75" customHeight="1">
      <c r="A914" s="35"/>
      <c r="B914" s="35"/>
      <c r="C914" s="35"/>
      <c r="D914" s="35"/>
      <c r="E914" s="35"/>
      <c r="F914" s="41"/>
      <c r="G914" s="35"/>
    </row>
    <row r="915" spans="1:7" ht="15.75" customHeight="1">
      <c r="A915" s="35"/>
      <c r="B915" s="35"/>
      <c r="C915" s="35"/>
      <c r="D915" s="35"/>
      <c r="E915" s="35"/>
      <c r="F915" s="41"/>
      <c r="G915" s="35"/>
    </row>
    <row r="916" spans="1:7" ht="15.75" customHeight="1">
      <c r="A916" s="35"/>
      <c r="B916" s="35"/>
      <c r="C916" s="35"/>
      <c r="D916" s="35"/>
      <c r="E916" s="35"/>
      <c r="F916" s="41"/>
      <c r="G916" s="35"/>
    </row>
    <row r="917" spans="1:7" ht="15.75" customHeight="1">
      <c r="A917" s="35"/>
      <c r="B917" s="35"/>
      <c r="C917" s="35"/>
      <c r="D917" s="35"/>
      <c r="E917" s="35"/>
      <c r="F917" s="41"/>
      <c r="G917" s="35"/>
    </row>
    <row r="918" spans="1:7" ht="15.75" customHeight="1">
      <c r="A918" s="35"/>
      <c r="B918" s="35"/>
      <c r="C918" s="35"/>
      <c r="D918" s="35"/>
      <c r="E918" s="35"/>
      <c r="F918" s="41"/>
      <c r="G918" s="35"/>
    </row>
    <row r="919" spans="1:7" ht="15.75" customHeight="1">
      <c r="A919" s="35"/>
      <c r="B919" s="35"/>
      <c r="C919" s="35"/>
      <c r="D919" s="35"/>
      <c r="E919" s="35"/>
      <c r="F919" s="41"/>
      <c r="G919" s="35"/>
    </row>
    <row r="920" spans="1:7" ht="15.75" customHeight="1">
      <c r="A920" s="35"/>
      <c r="B920" s="35"/>
      <c r="C920" s="35"/>
      <c r="D920" s="35"/>
      <c r="E920" s="35"/>
      <c r="F920" s="41"/>
      <c r="G920" s="35"/>
    </row>
    <row r="921" spans="1:7" ht="15.75" customHeight="1">
      <c r="A921" s="35"/>
      <c r="B921" s="35"/>
      <c r="C921" s="35"/>
      <c r="D921" s="35"/>
      <c r="E921" s="35"/>
      <c r="F921" s="41"/>
      <c r="G921" s="35"/>
    </row>
    <row r="922" spans="1:7" ht="15.75" customHeight="1">
      <c r="A922" s="35"/>
      <c r="B922" s="35"/>
      <c r="C922" s="35"/>
      <c r="D922" s="35"/>
      <c r="E922" s="35"/>
      <c r="F922" s="41"/>
      <c r="G922" s="35"/>
    </row>
    <row r="923" spans="1:7" ht="15.75" customHeight="1">
      <c r="A923" s="35"/>
      <c r="B923" s="35"/>
      <c r="C923" s="35"/>
      <c r="D923" s="35"/>
      <c r="E923" s="35"/>
      <c r="F923" s="41"/>
      <c r="G923" s="35"/>
    </row>
    <row r="924" spans="1:7" ht="15.75" customHeight="1">
      <c r="A924" s="35"/>
      <c r="B924" s="35"/>
      <c r="C924" s="35"/>
      <c r="D924" s="35"/>
      <c r="E924" s="35"/>
      <c r="F924" s="41"/>
      <c r="G924" s="35"/>
    </row>
    <row r="925" spans="1:7" ht="15.75" customHeight="1">
      <c r="A925" s="35"/>
      <c r="B925" s="35"/>
      <c r="C925" s="35"/>
      <c r="D925" s="35"/>
      <c r="E925" s="35"/>
      <c r="F925" s="41"/>
      <c r="G925" s="35"/>
    </row>
    <row r="926" spans="1:7" ht="15.75" customHeight="1">
      <c r="A926" s="35"/>
      <c r="B926" s="35"/>
      <c r="C926" s="35"/>
      <c r="D926" s="35"/>
      <c r="E926" s="35"/>
      <c r="F926" s="41"/>
      <c r="G926" s="35"/>
    </row>
    <row r="927" spans="1:7" ht="15.75" customHeight="1">
      <c r="A927" s="35"/>
      <c r="B927" s="35"/>
      <c r="C927" s="35"/>
      <c r="D927" s="35"/>
      <c r="E927" s="35"/>
      <c r="F927" s="41"/>
      <c r="G927" s="35"/>
    </row>
    <row r="928" spans="1:7" ht="15.75" customHeight="1">
      <c r="A928" s="35"/>
      <c r="B928" s="35"/>
      <c r="C928" s="35"/>
      <c r="D928" s="35"/>
      <c r="E928" s="35"/>
      <c r="F928" s="41"/>
      <c r="G928" s="35"/>
    </row>
    <row r="929" spans="1:7" ht="15.75" customHeight="1">
      <c r="A929" s="35"/>
      <c r="B929" s="35"/>
      <c r="C929" s="35"/>
      <c r="D929" s="35"/>
      <c r="E929" s="35"/>
      <c r="F929" s="41"/>
      <c r="G929" s="35"/>
    </row>
    <row r="930" spans="1:7" ht="15.75" customHeight="1">
      <c r="A930" s="35"/>
      <c r="B930" s="35"/>
      <c r="C930" s="35"/>
      <c r="D930" s="35"/>
      <c r="E930" s="35"/>
      <c r="F930" s="41"/>
      <c r="G930" s="35"/>
    </row>
    <row r="931" spans="1:7" ht="15.75" customHeight="1">
      <c r="A931" s="35"/>
      <c r="B931" s="35"/>
      <c r="C931" s="35"/>
      <c r="D931" s="35"/>
      <c r="E931" s="35"/>
      <c r="F931" s="41"/>
      <c r="G931" s="35"/>
    </row>
    <row r="932" spans="1:7" ht="15.75" customHeight="1">
      <c r="A932" s="35"/>
      <c r="B932" s="35"/>
      <c r="C932" s="35"/>
      <c r="D932" s="35"/>
      <c r="E932" s="35"/>
      <c r="F932" s="41"/>
      <c r="G932" s="35"/>
    </row>
    <row r="933" spans="1:7" ht="15.75" customHeight="1">
      <c r="A933" s="35"/>
      <c r="B933" s="35"/>
      <c r="C933" s="35"/>
      <c r="D933" s="35"/>
      <c r="E933" s="35"/>
      <c r="F933" s="41"/>
      <c r="G933" s="35"/>
    </row>
    <row r="934" spans="1:7" ht="15.75" customHeight="1">
      <c r="A934" s="35"/>
      <c r="B934" s="35"/>
      <c r="C934" s="35"/>
      <c r="D934" s="35"/>
      <c r="E934" s="35"/>
      <c r="F934" s="41"/>
      <c r="G934" s="35"/>
    </row>
    <row r="935" spans="1:7" ht="15.75" customHeight="1">
      <c r="A935" s="35"/>
      <c r="B935" s="35"/>
      <c r="C935" s="35"/>
      <c r="D935" s="35"/>
      <c r="E935" s="35"/>
      <c r="F935" s="41"/>
      <c r="G935" s="35"/>
    </row>
    <row r="936" spans="1:7" ht="15.75" customHeight="1">
      <c r="A936" s="35"/>
      <c r="B936" s="35"/>
      <c r="C936" s="35"/>
      <c r="D936" s="35"/>
      <c r="E936" s="35"/>
      <c r="F936" s="41"/>
      <c r="G936" s="35"/>
    </row>
    <row r="937" spans="1:7" ht="15.75" customHeight="1">
      <c r="A937" s="35"/>
      <c r="B937" s="35"/>
      <c r="C937" s="35"/>
      <c r="D937" s="35"/>
      <c r="E937" s="35"/>
      <c r="F937" s="41"/>
      <c r="G937" s="35"/>
    </row>
    <row r="938" spans="1:7" ht="15.75" customHeight="1">
      <c r="A938" s="35"/>
      <c r="B938" s="35"/>
      <c r="C938" s="35"/>
      <c r="D938" s="35"/>
      <c r="E938" s="35"/>
      <c r="F938" s="41"/>
      <c r="G938" s="35"/>
    </row>
    <row r="939" spans="1:7" ht="15.75" customHeight="1">
      <c r="A939" s="35"/>
      <c r="B939" s="35"/>
      <c r="C939" s="35"/>
      <c r="D939" s="35"/>
      <c r="E939" s="35"/>
      <c r="F939" s="41"/>
      <c r="G939" s="35"/>
    </row>
    <row r="940" spans="1:7" ht="15.75" customHeight="1">
      <c r="A940" s="35"/>
      <c r="B940" s="35"/>
      <c r="C940" s="35"/>
      <c r="D940" s="35"/>
      <c r="E940" s="35"/>
      <c r="F940" s="41"/>
      <c r="G940" s="35"/>
    </row>
    <row r="941" spans="1:7" ht="15.75" customHeight="1">
      <c r="A941" s="35"/>
      <c r="B941" s="35"/>
      <c r="C941" s="35"/>
      <c r="D941" s="35"/>
      <c r="E941" s="35"/>
      <c r="F941" s="41"/>
      <c r="G941" s="35"/>
    </row>
    <row r="942" spans="1:7" ht="15.75" customHeight="1">
      <c r="A942" s="35"/>
      <c r="B942" s="35"/>
      <c r="C942" s="35"/>
      <c r="D942" s="35"/>
      <c r="E942" s="35"/>
      <c r="F942" s="41"/>
      <c r="G942" s="35"/>
    </row>
    <row r="943" spans="1:7" ht="15.75" customHeight="1">
      <c r="A943" s="35"/>
      <c r="B943" s="35"/>
      <c r="C943" s="35"/>
      <c r="D943" s="35"/>
      <c r="E943" s="35"/>
      <c r="F943" s="41"/>
      <c r="G943" s="35"/>
    </row>
    <row r="944" spans="1:7" ht="15.75" customHeight="1">
      <c r="A944" s="35"/>
      <c r="B944" s="35"/>
      <c r="C944" s="35"/>
      <c r="D944" s="35"/>
      <c r="E944" s="35"/>
      <c r="F944" s="41"/>
      <c r="G944" s="35"/>
    </row>
    <row r="945" spans="1:7" ht="15.75" customHeight="1">
      <c r="A945" s="35"/>
      <c r="B945" s="35"/>
      <c r="C945" s="35"/>
      <c r="D945" s="35"/>
      <c r="E945" s="35"/>
      <c r="F945" s="41"/>
      <c r="G945" s="35"/>
    </row>
    <row r="946" spans="1:7" ht="15.75" customHeight="1">
      <c r="A946" s="35"/>
      <c r="B946" s="35"/>
      <c r="C946" s="35"/>
      <c r="D946" s="35"/>
      <c r="E946" s="35"/>
      <c r="F946" s="41"/>
      <c r="G946" s="35"/>
    </row>
    <row r="947" spans="1:7" ht="15.75" customHeight="1">
      <c r="A947" s="35"/>
      <c r="B947" s="35"/>
      <c r="C947" s="35"/>
      <c r="D947" s="35"/>
      <c r="E947" s="35"/>
      <c r="F947" s="41"/>
      <c r="G947" s="35"/>
    </row>
    <row r="948" spans="1:7" ht="15.75" customHeight="1">
      <c r="A948" s="35"/>
      <c r="B948" s="35"/>
      <c r="C948" s="35"/>
      <c r="D948" s="35"/>
      <c r="E948" s="35"/>
      <c r="F948" s="41"/>
      <c r="G948" s="35"/>
    </row>
    <row r="949" spans="1:7" ht="15.75" customHeight="1">
      <c r="A949" s="35"/>
      <c r="B949" s="35"/>
      <c r="C949" s="35"/>
      <c r="D949" s="35"/>
      <c r="E949" s="35"/>
      <c r="F949" s="41"/>
      <c r="G949" s="35"/>
    </row>
    <row r="950" spans="1:7" ht="15.75" customHeight="1">
      <c r="A950" s="35"/>
      <c r="B950" s="35"/>
      <c r="C950" s="35"/>
      <c r="D950" s="35"/>
      <c r="E950" s="35"/>
      <c r="F950" s="41"/>
      <c r="G950" s="35"/>
    </row>
    <row r="951" spans="1:7" ht="15.75" customHeight="1">
      <c r="A951" s="35"/>
      <c r="B951" s="35"/>
      <c r="C951" s="35"/>
      <c r="D951" s="35"/>
      <c r="E951" s="35"/>
      <c r="F951" s="41"/>
      <c r="G951" s="35"/>
    </row>
    <row r="952" spans="1:7" ht="15.75" customHeight="1">
      <c r="A952" s="35"/>
      <c r="B952" s="35"/>
      <c r="C952" s="35"/>
      <c r="D952" s="35"/>
      <c r="E952" s="35"/>
      <c r="F952" s="41"/>
      <c r="G952" s="35"/>
    </row>
    <row r="953" spans="1:7" ht="15.75" customHeight="1">
      <c r="A953" s="35"/>
      <c r="B953" s="35"/>
      <c r="C953" s="35"/>
      <c r="D953" s="35"/>
      <c r="E953" s="35"/>
      <c r="F953" s="41"/>
      <c r="G953" s="35"/>
    </row>
    <row r="954" spans="1:7" ht="15.75" customHeight="1">
      <c r="A954" s="35"/>
      <c r="B954" s="35"/>
      <c r="C954" s="35"/>
      <c r="D954" s="35"/>
      <c r="E954" s="35"/>
      <c r="F954" s="41"/>
      <c r="G954" s="35"/>
    </row>
    <row r="955" spans="1:7" ht="15.75" customHeight="1">
      <c r="A955" s="35"/>
      <c r="B955" s="35"/>
      <c r="C955" s="35"/>
      <c r="D955" s="35"/>
      <c r="E955" s="35"/>
      <c r="F955" s="41"/>
      <c r="G955" s="35"/>
    </row>
    <row r="956" spans="1:7" ht="15.75" customHeight="1">
      <c r="A956" s="35"/>
      <c r="B956" s="35"/>
      <c r="C956" s="35"/>
      <c r="D956" s="35"/>
      <c r="E956" s="35"/>
      <c r="F956" s="41"/>
      <c r="G956" s="35"/>
    </row>
    <row r="957" spans="1:7" ht="15.75" customHeight="1">
      <c r="A957" s="35"/>
      <c r="B957" s="35"/>
      <c r="C957" s="35"/>
      <c r="D957" s="35"/>
      <c r="E957" s="35"/>
      <c r="F957" s="41"/>
      <c r="G957" s="35"/>
    </row>
    <row r="958" spans="1:7" ht="15.75" customHeight="1">
      <c r="A958" s="35"/>
      <c r="B958" s="35"/>
      <c r="C958" s="35"/>
      <c r="D958" s="35"/>
      <c r="E958" s="35"/>
      <c r="F958" s="41"/>
      <c r="G958" s="35"/>
    </row>
    <row r="959" spans="1:7" ht="15.75" customHeight="1">
      <c r="A959" s="35"/>
      <c r="B959" s="35"/>
      <c r="C959" s="35"/>
      <c r="D959" s="35"/>
      <c r="E959" s="35"/>
      <c r="F959" s="41"/>
      <c r="G959" s="35"/>
    </row>
    <row r="960" spans="1:7" ht="15.75" customHeight="1">
      <c r="A960" s="35"/>
      <c r="B960" s="35"/>
      <c r="C960" s="35"/>
      <c r="D960" s="35"/>
      <c r="E960" s="35"/>
      <c r="F960" s="41"/>
      <c r="G960" s="35"/>
    </row>
    <row r="961" spans="1:7" ht="15.75" customHeight="1">
      <c r="A961" s="35"/>
      <c r="B961" s="35"/>
      <c r="C961" s="35"/>
      <c r="D961" s="35"/>
      <c r="E961" s="35"/>
      <c r="F961" s="41"/>
      <c r="G961" s="35"/>
    </row>
    <row r="962" spans="1:7" ht="15.75" customHeight="1">
      <c r="A962" s="35"/>
      <c r="B962" s="35"/>
      <c r="C962" s="35"/>
      <c r="D962" s="35"/>
      <c r="E962" s="35"/>
      <c r="F962" s="41"/>
      <c r="G962" s="35"/>
    </row>
    <row r="963" spans="1:7" ht="15.75" customHeight="1">
      <c r="A963" s="35"/>
      <c r="B963" s="35"/>
      <c r="C963" s="35"/>
      <c r="D963" s="35"/>
      <c r="E963" s="35"/>
      <c r="F963" s="41"/>
      <c r="G963" s="35"/>
    </row>
    <row r="964" spans="1:7" ht="15.75" customHeight="1">
      <c r="A964" s="35"/>
      <c r="B964" s="35"/>
      <c r="C964" s="35"/>
      <c r="D964" s="35"/>
      <c r="E964" s="35"/>
      <c r="F964" s="41"/>
      <c r="G964" s="35"/>
    </row>
    <row r="965" spans="1:7" ht="15.75" customHeight="1">
      <c r="A965" s="35"/>
      <c r="B965" s="35"/>
      <c r="C965" s="35"/>
      <c r="D965" s="35"/>
      <c r="E965" s="35"/>
      <c r="F965" s="41"/>
      <c r="G965" s="35"/>
    </row>
    <row r="966" spans="1:7" ht="15.75" customHeight="1">
      <c r="A966" s="35"/>
      <c r="B966" s="35"/>
      <c r="C966" s="35"/>
      <c r="D966" s="35"/>
      <c r="E966" s="35"/>
      <c r="F966" s="41"/>
      <c r="G966" s="35"/>
    </row>
    <row r="967" spans="1:7" ht="15.75" customHeight="1">
      <c r="A967" s="35"/>
      <c r="B967" s="35"/>
      <c r="C967" s="35"/>
      <c r="D967" s="35"/>
      <c r="E967" s="35"/>
      <c r="F967" s="41"/>
      <c r="G967" s="35"/>
    </row>
    <row r="968" spans="1:7" ht="15.75" customHeight="1">
      <c r="A968" s="35"/>
      <c r="B968" s="35"/>
      <c r="C968" s="35"/>
      <c r="D968" s="35"/>
      <c r="E968" s="35"/>
      <c r="F968" s="41"/>
      <c r="G968" s="35"/>
    </row>
    <row r="969" spans="1:7" ht="15.75" customHeight="1">
      <c r="A969" s="35"/>
      <c r="B969" s="35"/>
      <c r="C969" s="35"/>
      <c r="D969" s="35"/>
      <c r="E969" s="35"/>
      <c r="F969" s="41"/>
      <c r="G969" s="35"/>
    </row>
    <row r="970" spans="1:7" ht="15.75" customHeight="1">
      <c r="A970" s="35"/>
      <c r="B970" s="35"/>
      <c r="C970" s="35"/>
      <c r="D970" s="35"/>
      <c r="E970" s="35"/>
      <c r="F970" s="41"/>
      <c r="G970" s="35"/>
    </row>
    <row r="971" spans="1:7" ht="15.75" customHeight="1">
      <c r="A971" s="35"/>
      <c r="B971" s="35"/>
      <c r="C971" s="35"/>
      <c r="D971" s="35"/>
      <c r="E971" s="35"/>
      <c r="F971" s="41"/>
      <c r="G971" s="35"/>
    </row>
    <row r="972" spans="1:7" ht="15.75" customHeight="1">
      <c r="A972" s="35"/>
      <c r="B972" s="35"/>
      <c r="C972" s="35"/>
      <c r="D972" s="35"/>
      <c r="E972" s="35"/>
      <c r="F972" s="41"/>
      <c r="G972" s="35"/>
    </row>
    <row r="973" spans="1:7" ht="15.75" customHeight="1">
      <c r="A973" s="35"/>
      <c r="B973" s="35"/>
      <c r="C973" s="35"/>
      <c r="D973" s="35"/>
      <c r="E973" s="35"/>
      <c r="F973" s="41"/>
      <c r="G973" s="35"/>
    </row>
    <row r="974" spans="1:7" ht="15.75" customHeight="1">
      <c r="A974" s="35"/>
      <c r="B974" s="35"/>
      <c r="C974" s="35"/>
      <c r="D974" s="35"/>
      <c r="E974" s="35"/>
      <c r="F974" s="41"/>
      <c r="G974" s="35"/>
    </row>
    <row r="975" spans="1:7" ht="15.75" customHeight="1">
      <c r="A975" s="35"/>
      <c r="B975" s="35"/>
      <c r="C975" s="35"/>
      <c r="D975" s="35"/>
      <c r="E975" s="35"/>
      <c r="F975" s="41"/>
      <c r="G975" s="35"/>
    </row>
    <row r="976" spans="1:7" ht="15.75" customHeight="1">
      <c r="A976" s="35"/>
      <c r="B976" s="35"/>
      <c r="C976" s="35"/>
      <c r="D976" s="35"/>
      <c r="E976" s="35"/>
      <c r="F976" s="41"/>
      <c r="G976" s="35"/>
    </row>
    <row r="977" spans="1:7" ht="15.75" customHeight="1">
      <c r="A977" s="35"/>
      <c r="B977" s="35"/>
      <c r="C977" s="35"/>
      <c r="D977" s="35"/>
      <c r="E977" s="35"/>
      <c r="F977" s="41"/>
      <c r="G977" s="35"/>
    </row>
    <row r="978" spans="1:7" ht="15.75" customHeight="1">
      <c r="A978" s="35"/>
      <c r="B978" s="35"/>
      <c r="C978" s="35"/>
      <c r="D978" s="35"/>
      <c r="E978" s="35"/>
      <c r="F978" s="41"/>
      <c r="G978" s="35"/>
    </row>
    <row r="979" spans="1:7" ht="15.75" customHeight="1">
      <c r="A979" s="35"/>
      <c r="B979" s="35"/>
      <c r="C979" s="35"/>
      <c r="D979" s="35"/>
      <c r="E979" s="35"/>
      <c r="F979" s="41"/>
      <c r="G979" s="35"/>
    </row>
    <row r="980" spans="1:7" ht="15.75" customHeight="1">
      <c r="A980" s="35"/>
      <c r="B980" s="35"/>
      <c r="C980" s="35"/>
      <c r="D980" s="35"/>
      <c r="E980" s="35"/>
      <c r="F980" s="41"/>
      <c r="G980" s="35"/>
    </row>
    <row r="981" spans="1:7" ht="15.75" customHeight="1">
      <c r="A981" s="35"/>
      <c r="B981" s="35"/>
      <c r="C981" s="35"/>
      <c r="D981" s="35"/>
      <c r="E981" s="35"/>
      <c r="F981" s="41"/>
      <c r="G981" s="35"/>
    </row>
    <row r="982" spans="1:7" ht="15.75" customHeight="1">
      <c r="A982" s="35"/>
      <c r="B982" s="35"/>
      <c r="C982" s="35"/>
      <c r="D982" s="35"/>
      <c r="E982" s="35"/>
      <c r="F982" s="41"/>
      <c r="G982" s="35"/>
    </row>
    <row r="983" spans="1:7" ht="15.75" customHeight="1">
      <c r="A983" s="35"/>
      <c r="B983" s="35"/>
      <c r="C983" s="35"/>
      <c r="D983" s="35"/>
      <c r="E983" s="35"/>
      <c r="F983" s="41"/>
      <c r="G983" s="35"/>
    </row>
    <row r="984" spans="1:7" ht="15.75" customHeight="1">
      <c r="A984" s="35"/>
      <c r="B984" s="35"/>
      <c r="C984" s="35"/>
      <c r="D984" s="35"/>
      <c r="E984" s="35"/>
      <c r="F984" s="41"/>
      <c r="G984" s="35"/>
    </row>
    <row r="985" spans="1:7" ht="15.75" customHeight="1">
      <c r="A985" s="35"/>
      <c r="B985" s="35"/>
      <c r="C985" s="35"/>
      <c r="D985" s="35"/>
      <c r="E985" s="35"/>
      <c r="F985" s="41"/>
      <c r="G985" s="35"/>
    </row>
    <row r="986" spans="1:7" ht="15.75" customHeight="1">
      <c r="A986" s="35"/>
      <c r="B986" s="35"/>
      <c r="C986" s="35"/>
      <c r="D986" s="35"/>
      <c r="E986" s="35"/>
      <c r="F986" s="41"/>
      <c r="G986" s="35"/>
    </row>
    <row r="987" spans="1:7" ht="15.75" customHeight="1">
      <c r="A987" s="35"/>
      <c r="B987" s="35"/>
      <c r="C987" s="35"/>
      <c r="D987" s="35"/>
      <c r="E987" s="35"/>
      <c r="F987" s="41"/>
      <c r="G987" s="35"/>
    </row>
    <row r="988" spans="1:7" ht="15.75" customHeight="1">
      <c r="A988" s="35"/>
      <c r="B988" s="35"/>
      <c r="C988" s="35"/>
      <c r="D988" s="35"/>
      <c r="E988" s="35"/>
      <c r="F988" s="41"/>
      <c r="G988" s="35"/>
    </row>
    <row r="989" spans="1:7" ht="15.75" customHeight="1">
      <c r="A989" s="35"/>
      <c r="B989" s="35"/>
      <c r="C989" s="35"/>
      <c r="D989" s="35"/>
      <c r="E989" s="35"/>
      <c r="F989" s="41"/>
      <c r="G989" s="35"/>
    </row>
    <row r="990" spans="1:7" ht="15.75" customHeight="1">
      <c r="A990" s="35"/>
      <c r="B990" s="35"/>
      <c r="C990" s="35"/>
      <c r="D990" s="35"/>
      <c r="E990" s="35"/>
      <c r="F990" s="41"/>
      <c r="G990" s="35"/>
    </row>
    <row r="991" spans="1:7" ht="15.75" customHeight="1">
      <c r="A991" s="35"/>
      <c r="B991" s="35"/>
      <c r="C991" s="35"/>
      <c r="D991" s="35"/>
      <c r="E991" s="35"/>
      <c r="F991" s="41"/>
      <c r="G991" s="35"/>
    </row>
    <row r="992" spans="1:7" ht="15.75" customHeight="1">
      <c r="A992" s="35"/>
      <c r="B992" s="35"/>
      <c r="C992" s="35"/>
      <c r="D992" s="35"/>
      <c r="E992" s="35"/>
      <c r="F992" s="41"/>
      <c r="G992" s="35"/>
    </row>
    <row r="993" spans="1:7" ht="15.75" customHeight="1">
      <c r="A993" s="35"/>
      <c r="B993" s="35"/>
      <c r="C993" s="35"/>
      <c r="D993" s="35"/>
      <c r="E993" s="35"/>
      <c r="F993" s="41"/>
      <c r="G993" s="35"/>
    </row>
    <row r="994" spans="1:7" ht="15.75" customHeight="1">
      <c r="A994" s="35"/>
      <c r="B994" s="35"/>
      <c r="C994" s="35"/>
      <c r="D994" s="35"/>
      <c r="E994" s="35"/>
      <c r="F994" s="41"/>
      <c r="G994" s="35"/>
    </row>
    <row r="995" spans="1:7" ht="15.75" customHeight="1">
      <c r="A995" s="35"/>
      <c r="B995" s="35"/>
      <c r="C995" s="35"/>
      <c r="D995" s="35"/>
      <c r="E995" s="35"/>
      <c r="F995" s="41"/>
      <c r="G995" s="35"/>
    </row>
    <row r="996" spans="1:7" ht="15.75" customHeight="1">
      <c r="A996" s="35"/>
      <c r="B996" s="35"/>
      <c r="C996" s="35"/>
      <c r="D996" s="35"/>
      <c r="E996" s="35"/>
      <c r="F996" s="41"/>
      <c r="G996" s="35"/>
    </row>
    <row r="997" spans="1:7" ht="15.75" customHeight="1">
      <c r="A997" s="35"/>
      <c r="B997" s="35"/>
      <c r="C997" s="35"/>
      <c r="D997" s="35"/>
      <c r="E997" s="35"/>
      <c r="F997" s="41"/>
      <c r="G997" s="35"/>
    </row>
    <row r="998" spans="1:7" ht="15.75" customHeight="1">
      <c r="A998" s="35"/>
      <c r="B998" s="35"/>
      <c r="C998" s="35"/>
      <c r="D998" s="35"/>
      <c r="E998" s="35"/>
      <c r="F998" s="41"/>
      <c r="G998" s="35"/>
    </row>
    <row r="999" spans="1:7" ht="15.75" customHeight="1">
      <c r="A999" s="35"/>
      <c r="B999" s="35"/>
      <c r="C999" s="35"/>
      <c r="D999" s="35"/>
      <c r="E999" s="35"/>
      <c r="F999" s="41"/>
      <c r="G999" s="35"/>
    </row>
    <row r="1000" spans="1:7" ht="15.75" customHeight="1">
      <c r="A1000" s="35"/>
      <c r="B1000" s="35"/>
      <c r="C1000" s="35"/>
      <c r="D1000" s="35"/>
      <c r="E1000" s="35"/>
      <c r="F1000" s="41"/>
      <c r="G1000" s="35"/>
    </row>
  </sheetData>
  <autoFilter ref="A3:C53"/>
  <mergeCells count="2">
    <mergeCell ref="A1:B1"/>
    <mergeCell ref="E1:F1"/>
  </mergeCells>
  <conditionalFormatting sqref="A54:B54 G54 H41:XFD53 A41:D53 A38:C38 H4:XFD23 G45:G52 D4:D23 A4:B37">
    <cfRule type="expression" dxfId="2915" priority="1">
      <formula>NOT(ISBLANK($A4))</formula>
    </cfRule>
  </conditionalFormatting>
  <conditionalFormatting sqref="H26:XFD38">
    <cfRule type="expression" dxfId="2914" priority="2">
      <formula>NOT(ISBLANK($A26))</formula>
    </cfRule>
  </conditionalFormatting>
  <conditionalFormatting sqref="G5">
    <cfRule type="expression" dxfId="2913" priority="3">
      <formula>NOT(ISBLANK($A5))</formula>
    </cfRule>
  </conditionalFormatting>
  <conditionalFormatting sqref="G53">
    <cfRule type="expression" dxfId="2912" priority="4">
      <formula>NOT(ISBLANK($A53))</formula>
    </cfRule>
  </conditionalFormatting>
  <conditionalFormatting sqref="G22">
    <cfRule type="expression" dxfId="2911" priority="5">
      <formula>NOT(ISBLANK($A22))</formula>
    </cfRule>
  </conditionalFormatting>
  <conditionalFormatting sqref="G29">
    <cfRule type="expression" dxfId="2910" priority="6">
      <formula>NOT(ISBLANK($A29))</formula>
    </cfRule>
  </conditionalFormatting>
  <conditionalFormatting sqref="G31">
    <cfRule type="expression" dxfId="2909" priority="7">
      <formula>NOT(ISBLANK($A31))</formula>
    </cfRule>
  </conditionalFormatting>
  <conditionalFormatting sqref="G24">
    <cfRule type="expression" dxfId="2908" priority="8">
      <formula>NOT(ISBLANK($A24))</formula>
    </cfRule>
  </conditionalFormatting>
  <conditionalFormatting sqref="G23">
    <cfRule type="expression" dxfId="2907" priority="9">
      <formula>NOT(ISBLANK($A23))</formula>
    </cfRule>
  </conditionalFormatting>
  <conditionalFormatting sqref="G21">
    <cfRule type="expression" dxfId="2906" priority="10">
      <formula>NOT(ISBLANK($A21))</formula>
    </cfRule>
  </conditionalFormatting>
  <conditionalFormatting sqref="G37">
    <cfRule type="expression" dxfId="2905" priority="11">
      <formula>NOT(ISBLANK($A37))</formula>
    </cfRule>
  </conditionalFormatting>
  <conditionalFormatting sqref="G35">
    <cfRule type="expression" dxfId="2904" priority="12">
      <formula>NOT(ISBLANK($A35))</formula>
    </cfRule>
  </conditionalFormatting>
  <conditionalFormatting sqref="G38">
    <cfRule type="expression" dxfId="2903" priority="13">
      <formula>NOT(ISBLANK($A38))</formula>
    </cfRule>
  </conditionalFormatting>
  <conditionalFormatting sqref="G41">
    <cfRule type="expression" dxfId="2900" priority="16">
      <formula>NOT(ISBLANK($A41))</formula>
    </cfRule>
  </conditionalFormatting>
  <conditionalFormatting sqref="G10">
    <cfRule type="expression" dxfId="2899" priority="17">
      <formula>NOT(ISBLANK($A10))</formula>
    </cfRule>
  </conditionalFormatting>
  <conditionalFormatting sqref="G17">
    <cfRule type="expression" dxfId="2898" priority="18">
      <formula>NOT(ISBLANK($A17))</formula>
    </cfRule>
  </conditionalFormatting>
  <conditionalFormatting sqref="A39:B40 H39:XFD40">
    <cfRule type="expression" dxfId="2897" priority="19">
      <formula>NOT(ISBLANK($A39))</formula>
    </cfRule>
  </conditionalFormatting>
  <conditionalFormatting sqref="G16">
    <cfRule type="expression" dxfId="2896" priority="20">
      <formula>NOT(ISBLANK($A16))</formula>
    </cfRule>
  </conditionalFormatting>
  <conditionalFormatting sqref="G44">
    <cfRule type="expression" dxfId="2895" priority="21">
      <formula>NOT(ISBLANK($A44))</formula>
    </cfRule>
  </conditionalFormatting>
  <conditionalFormatting sqref="G30">
    <cfRule type="expression" dxfId="2894" priority="22">
      <formula>NOT(ISBLANK($A30))</formula>
    </cfRule>
  </conditionalFormatting>
  <conditionalFormatting sqref="G25">
    <cfRule type="expression" dxfId="2892" priority="24">
      <formula>NOT(ISBLANK($A25))</formula>
    </cfRule>
  </conditionalFormatting>
  <conditionalFormatting sqref="G19">
    <cfRule type="expression" dxfId="2891" priority="25">
      <formula>NOT(ISBLANK($A19))</formula>
    </cfRule>
  </conditionalFormatting>
  <conditionalFormatting sqref="G13">
    <cfRule type="expression" dxfId="2890" priority="26">
      <formula>NOT(ISBLANK($A13))</formula>
    </cfRule>
  </conditionalFormatting>
  <conditionalFormatting sqref="G6">
    <cfRule type="expression" dxfId="2889" priority="27">
      <formula>NOT(ISBLANK($A6))</formula>
    </cfRule>
  </conditionalFormatting>
  <conditionalFormatting sqref="G7">
    <cfRule type="expression" dxfId="2888" priority="28">
      <formula>NOT(ISBLANK($A7))</formula>
    </cfRule>
  </conditionalFormatting>
  <conditionalFormatting sqref="G11">
    <cfRule type="expression" dxfId="2887" priority="29">
      <formula>NOT(ISBLANK($A11))</formula>
    </cfRule>
  </conditionalFormatting>
  <conditionalFormatting sqref="G12">
    <cfRule type="expression" dxfId="2886" priority="30">
      <formula>NOT(ISBLANK($A12))</formula>
    </cfRule>
  </conditionalFormatting>
  <conditionalFormatting sqref="G14">
    <cfRule type="expression" dxfId="2885" priority="31">
      <formula>NOT(ISBLANK($A14))</formula>
    </cfRule>
  </conditionalFormatting>
  <conditionalFormatting sqref="G15">
    <cfRule type="expression" dxfId="2884" priority="32">
      <formula>NOT(ISBLANK($A15))</formula>
    </cfRule>
  </conditionalFormatting>
  <conditionalFormatting sqref="G18">
    <cfRule type="expression" dxfId="2883" priority="33">
      <formula>NOT(ISBLANK($A18))</formula>
    </cfRule>
  </conditionalFormatting>
  <conditionalFormatting sqref="G20">
    <cfRule type="expression" dxfId="2882" priority="34">
      <formula>NOT(ISBLANK($A20))</formula>
    </cfRule>
  </conditionalFormatting>
  <conditionalFormatting sqref="G28">
    <cfRule type="expression" dxfId="2881" priority="35">
      <formula>NOT(ISBLANK($A28))</formula>
    </cfRule>
  </conditionalFormatting>
  <conditionalFormatting sqref="G26:G27">
    <cfRule type="expression" dxfId="2880" priority="36">
      <formula>NOT(ISBLANK($A26))</formula>
    </cfRule>
  </conditionalFormatting>
  <conditionalFormatting sqref="G32:G34">
    <cfRule type="expression" dxfId="2879" priority="37">
      <formula>NOT(ISBLANK($A32))</formula>
    </cfRule>
  </conditionalFormatting>
  <conditionalFormatting sqref="G36">
    <cfRule type="expression" dxfId="2878" priority="38">
      <formula>NOT(ISBLANK($A36))</formula>
    </cfRule>
  </conditionalFormatting>
  <conditionalFormatting sqref="G39:G40">
    <cfRule type="expression" dxfId="2877" priority="39">
      <formula>NOT(ISBLANK($A39))</formula>
    </cfRule>
  </conditionalFormatting>
  <conditionalFormatting sqref="G42:G43">
    <cfRule type="expression" dxfId="2874" priority="42">
      <formula>NOT(ISBLANK($A42))</formula>
    </cfRule>
  </conditionalFormatting>
  <conditionalFormatting sqref="G8">
    <cfRule type="expression" dxfId="2873" priority="43">
      <formula>NOT(ISBLANK($A8))</formula>
    </cfRule>
  </conditionalFormatting>
  <conditionalFormatting sqref="G9">
    <cfRule type="expression" dxfId="2872" priority="44">
      <formula>NOT(ISBLANK($A9))</formula>
    </cfRule>
  </conditionalFormatting>
  <conditionalFormatting sqref="C54">
    <cfRule type="expression" dxfId="2871" priority="45">
      <formula>NOT(ISBLANK($A54))</formula>
    </cfRule>
  </conditionalFormatting>
  <conditionalFormatting sqref="C39:C40">
    <cfRule type="expression" dxfId="2870" priority="46">
      <formula>NOT(ISBLANK($A39))</formula>
    </cfRule>
  </conditionalFormatting>
  <conditionalFormatting sqref="D54 D26:D38">
    <cfRule type="expression" dxfId="2869" priority="47">
      <formula>NOT(ISBLANK($A26))</formula>
    </cfRule>
  </conditionalFormatting>
  <conditionalFormatting sqref="D39:D40">
    <cfRule type="expression" dxfId="2868" priority="48">
      <formula>NOT(ISBLANK($A39))</formula>
    </cfRule>
  </conditionalFormatting>
  <conditionalFormatting sqref="D24">
    <cfRule type="expression" dxfId="2867" priority="49">
      <formula>NOT(ISBLANK($A24))</formula>
    </cfRule>
  </conditionalFormatting>
  <conditionalFormatting sqref="C24">
    <cfRule type="expression" dxfId="2866" priority="50">
      <formula>NOT(ISBLANK($A24))</formula>
    </cfRule>
  </conditionalFormatting>
  <conditionalFormatting sqref="C5">
    <cfRule type="expression" dxfId="2865" priority="51">
      <formula>NOT(ISBLANK($A5))</formula>
    </cfRule>
  </conditionalFormatting>
  <conditionalFormatting sqref="C22">
    <cfRule type="expression" dxfId="2864" priority="52">
      <formula>NOT(ISBLANK($A22))</formula>
    </cfRule>
  </conditionalFormatting>
  <conditionalFormatting sqref="C31">
    <cfRule type="expression" dxfId="2863" priority="53">
      <formula>NOT(ISBLANK($A31))</formula>
    </cfRule>
  </conditionalFormatting>
  <conditionalFormatting sqref="C21">
    <cfRule type="expression" dxfId="2862" priority="54">
      <formula>NOT(ISBLANK($A21))</formula>
    </cfRule>
  </conditionalFormatting>
  <conditionalFormatting sqref="C29">
    <cfRule type="expression" dxfId="2861" priority="55">
      <formula>NOT(ISBLANK($A29))</formula>
    </cfRule>
  </conditionalFormatting>
  <conditionalFormatting sqref="C35">
    <cfRule type="expression" dxfId="2860" priority="56">
      <formula>NOT(ISBLANK($A35))</formula>
    </cfRule>
  </conditionalFormatting>
  <conditionalFormatting sqref="C37">
    <cfRule type="expression" dxfId="2859" priority="57">
      <formula>NOT(ISBLANK($A37))</formula>
    </cfRule>
  </conditionalFormatting>
  <conditionalFormatting sqref="C30">
    <cfRule type="expression" dxfId="2858" priority="58">
      <formula>NOT(ISBLANK($A30))</formula>
    </cfRule>
  </conditionalFormatting>
  <conditionalFormatting sqref="C19">
    <cfRule type="expression" dxfId="2857" priority="59">
      <formula>NOT(ISBLANK($A19))</formula>
    </cfRule>
  </conditionalFormatting>
  <conditionalFormatting sqref="C17">
    <cfRule type="expression" dxfId="2856" priority="60">
      <formula>NOT(ISBLANK($A17))</formula>
    </cfRule>
  </conditionalFormatting>
  <conditionalFormatting sqref="C13">
    <cfRule type="expression" dxfId="2855" priority="61">
      <formula>NOT(ISBLANK($A13))</formula>
    </cfRule>
  </conditionalFormatting>
  <conditionalFormatting sqref="C4">
    <cfRule type="expression" dxfId="2854" priority="62">
      <formula>NOT(ISBLANK($A4))</formula>
    </cfRule>
  </conditionalFormatting>
  <conditionalFormatting sqref="C6">
    <cfRule type="expression" dxfId="2853" priority="63">
      <formula>NOT(ISBLANK($A6))</formula>
    </cfRule>
  </conditionalFormatting>
  <conditionalFormatting sqref="C7">
    <cfRule type="expression" dxfId="2852" priority="64">
      <formula>NOT(ISBLANK($A7))</formula>
    </cfRule>
  </conditionalFormatting>
  <conditionalFormatting sqref="C10">
    <cfRule type="expression" dxfId="2851" priority="65">
      <formula>NOT(ISBLANK($A10))</formula>
    </cfRule>
  </conditionalFormatting>
  <conditionalFormatting sqref="C11">
    <cfRule type="expression" dxfId="2850" priority="66">
      <formula>NOT(ISBLANK($A11))</formula>
    </cfRule>
  </conditionalFormatting>
  <conditionalFormatting sqref="C12">
    <cfRule type="expression" dxfId="2849" priority="67">
      <formula>NOT(ISBLANK($A12))</formula>
    </cfRule>
  </conditionalFormatting>
  <conditionalFormatting sqref="C14">
    <cfRule type="expression" dxfId="2848" priority="68">
      <formula>NOT(ISBLANK($A14))</formula>
    </cfRule>
  </conditionalFormatting>
  <conditionalFormatting sqref="C15">
    <cfRule type="expression" dxfId="2847" priority="69">
      <formula>NOT(ISBLANK($A15))</formula>
    </cfRule>
  </conditionalFormatting>
  <conditionalFormatting sqref="C16">
    <cfRule type="expression" dxfId="2846" priority="70">
      <formula>NOT(ISBLANK($A16))</formula>
    </cfRule>
  </conditionalFormatting>
  <conditionalFormatting sqref="C18">
    <cfRule type="expression" dxfId="2845" priority="71">
      <formula>NOT(ISBLANK($A18))</formula>
    </cfRule>
  </conditionalFormatting>
  <conditionalFormatting sqref="C20">
    <cfRule type="expression" dxfId="2844" priority="72">
      <formula>NOT(ISBLANK($A20))</formula>
    </cfRule>
  </conditionalFormatting>
  <conditionalFormatting sqref="C23">
    <cfRule type="expression" dxfId="2843" priority="73">
      <formula>NOT(ISBLANK($A23))</formula>
    </cfRule>
  </conditionalFormatting>
  <conditionalFormatting sqref="C26:C27">
    <cfRule type="expression" dxfId="2842" priority="74">
      <formula>NOT(ISBLANK($A26))</formula>
    </cfRule>
  </conditionalFormatting>
  <conditionalFormatting sqref="C28">
    <cfRule type="expression" dxfId="2841" priority="75">
      <formula>NOT(ISBLANK($A28))</formula>
    </cfRule>
  </conditionalFormatting>
  <conditionalFormatting sqref="C32:C34">
    <cfRule type="expression" dxfId="2840" priority="76">
      <formula>NOT(ISBLANK($A32))</formula>
    </cfRule>
  </conditionalFormatting>
  <conditionalFormatting sqref="C36">
    <cfRule type="expression" dxfId="2839" priority="77">
      <formula>NOT(ISBLANK($A36))</formula>
    </cfRule>
  </conditionalFormatting>
  <conditionalFormatting sqref="C8">
    <cfRule type="expression" dxfId="2838" priority="78">
      <formula>NOT(ISBLANK($A8))</formula>
    </cfRule>
  </conditionalFormatting>
  <conditionalFormatting sqref="C9">
    <cfRule type="expression" dxfId="2837" priority="79">
      <formula>NOT(ISBLANK($A9))</formula>
    </cfRule>
  </conditionalFormatting>
  <conditionalFormatting sqref="C25">
    <cfRule type="expression" dxfId="2836" priority="80">
      <formula>NOT(ISBLANK($A25))</formula>
    </cfRule>
  </conditionalFormatting>
  <hyperlinks>
    <hyperlink ref="C4" r:id="rId1" display="http://dictionary.cambridge.org/dictionary/english/although"/>
    <hyperlink ref="D4" r:id="rId2" display="http://dictionary.cambridge.org/dictionary/english-vietnamese/although"/>
    <hyperlink ref="C5" r:id="rId3" display="http://dictionary.cambridge.org/dictionary/english/mind"/>
    <hyperlink ref="D5" r:id="rId4" display="http://dictionary.cambridge.org/dictionary/english-vietnamese/mind_1"/>
    <hyperlink ref="C6" r:id="rId5" display="http://dictionary.cambridge.org/dictionary/english/baby"/>
    <hyperlink ref="D6" r:id="rId6" display="http://dictionary.cambridge.org/dictionary/english-vietnamese/baby"/>
    <hyperlink ref="C7" r:id="rId7" display="http://dictionary.cambridge.org/dictionary/english/choice"/>
    <hyperlink ref="D7" r:id="rId8" display="http://dictionary.cambridge.org/dictionary/english-vietnamese/choice"/>
    <hyperlink ref="C8" r:id="rId9" display="http://dictionary.cambridge.org/dictionary/english/bed"/>
    <hyperlink ref="D8" r:id="rId10" display="http://dictionary.cambridge.org/dictionary/english-vietnamese/bed_2"/>
    <hyperlink ref="C9" r:id="rId11" display="http://dictionary.cambridge.org/dictionary/english/poor"/>
    <hyperlink ref="D9" r:id="rId12" display="http://dictionary.cambridge.org/dictionary/english-vietnamese/poor"/>
    <hyperlink ref="C10" r:id="rId13" display="http://dictionary.cambridge.org/dictionary/english/animal"/>
    <hyperlink ref="D10" r:id="rId14" display="http://dictionary.cambridge.org/dictionary/english-vietnamese/animal"/>
    <hyperlink ref="C11" r:id="rId15" display="http://dictionary.cambridge.org/dictionary/english/accept"/>
    <hyperlink ref="D11" r:id="rId16" display="http://dictionary.cambridge.org/dictionary/english-vietnamese/accept"/>
    <hyperlink ref="C12" r:id="rId17" display="http://dictionary.cambridge.org/dictionary/english/cold"/>
    <hyperlink ref="D12" r:id="rId18" display="http://dictionary.cambridge.org/dictionary/english-vietnamese/cold_1"/>
    <hyperlink ref="C13" r:id="rId19" display="http://dictionary.cambridge.org/dictionary/english/obviously"/>
    <hyperlink ref="D13" r:id="rId20" display="http://dictionary.cambridge.org/dictionary/english-vietnamese/obvious?q=obviously"/>
    <hyperlink ref="C14" r:id="rId21" display="http://dictionary.cambridge.org/dictionary/english/warm"/>
    <hyperlink ref="D14" r:id="rId22" display="http://dictionary.cambridge.org/dictionary/english-vietnamese/warm_1"/>
    <hyperlink ref="C15" r:id="rId23" display="http://dictionary.cambridge.org/dictionary/english/engine"/>
    <hyperlink ref="D15" r:id="rId24" display="http://dictionary.cambridge.org/dictionary/english-vietnamese/engine"/>
    <hyperlink ref="C16" r:id="rId25" display="http://dictionary.cambridge.org/dictionary/english/obvious"/>
    <hyperlink ref="D16" r:id="rId26" display="http://dictionary.cambridge.org/dictionary/english-vietnamese/obvious?q=obvious"/>
    <hyperlink ref="C17" r:id="rId27" display="http://dictionary.cambridge.org/dictionary/english/gender"/>
    <hyperlink ref="D17" r:id="rId28" display="http://dictionary.cambridge.org/dictionary/english-vietnamese/gender"/>
    <hyperlink ref="C18" r:id="rId29" display="http://dictionary.cambridge.org/dictionary/english/widely"/>
    <hyperlink ref="D18" r:id="rId30" display="http://dictionary.cambridge.org/dictionary/english-vietnamese/wide?q=widely"/>
    <hyperlink ref="C19" r:id="rId31" display="http://dictionary.cambridge.org/dictionary/english/heavily"/>
    <hyperlink ref="D19" r:id="rId32" display="http://dictionary.cambridge.org/dictionary/english-vietnamese/heavy?q=heavily"/>
    <hyperlink ref="C20" r:id="rId33" display="http://dictionary.cambridge.org/dictionary/english/lover"/>
    <hyperlink ref="D20" r:id="rId34" display="http://dictionary.cambridge.org/dictionary/english-vietnamese/love_1?q=lover"/>
    <hyperlink ref="C21" r:id="rId35" display="http://dictionary.cambridge.org/dictionary/english/unknown"/>
    <hyperlink ref="D21" r:id="rId36" display="http://dictionary.cambridge.org/dictionary/english-vietnamese/unknowingly?q=unknown"/>
    <hyperlink ref="C22" r:id="rId37" display="http://dictionary.cambridge.org/dictionary/english/garage"/>
    <hyperlink ref="D22" r:id="rId38" display="http://dictionary.cambridge.org/dictionary/english-vietnamese/garage"/>
    <hyperlink ref="C23" r:id="rId39" display="http://dictionary.cambridge.org/dictionary/english/borrow"/>
    <hyperlink ref="D23" r:id="rId40" display="http://dictionary.cambridge.org/dictionary/english-vietnamese/borrow"/>
    <hyperlink ref="C24" r:id="rId41" display="http://dictionary.cambridge.org/dictionary/english/exact"/>
    <hyperlink ref="D24" r:id="rId42" display="http://dictionary.cambridge.org/dictionary/english-vietnamese/extract_1"/>
    <hyperlink ref="C25" r:id="rId43" display="http://dictionary.cambridge.org/dictionary/english/acceptance"/>
    <hyperlink ref="D25" r:id="rId44" display="http://dictionary.cambridge.org/dictionary/english-vietnamese/accept?q=acceptance"/>
    <hyperlink ref="C26" r:id="rId45" display="http://dictionary.cambridge.org/dictionary/english/cancel"/>
    <hyperlink ref="D26" r:id="rId46" display="http://dictionary.cambridge.org/dictionary/english-vietnamese/cancel"/>
    <hyperlink ref="C27" r:id="rId47" display="http://dictionary.cambridge.org/dictionary/english/afterward"/>
    <hyperlink ref="D27" r:id="rId48" display="http://dictionary.cambridge.org/dictionary/english/afterwards"/>
    <hyperlink ref="C28" r:id="rId49" display="http://dictionary.cambridge.org/dictionary/english/cute"/>
    <hyperlink ref="D28" r:id="rId50" display="http://dictionary.cambridge.org/dictionary/english-vietnamese/cute"/>
    <hyperlink ref="C29" r:id="rId51" display="http://dictionary.cambridge.org/dictionary/english/known"/>
    <hyperlink ref="D29" r:id="rId52" display="http://dictionary.cambridge.org/dictionary/english-vietnamese/know"/>
    <hyperlink ref="C30" r:id="rId53" display="http://dictionary.cambridge.org/dictionary/english/rain"/>
    <hyperlink ref="D30" r:id="rId54" display="http://dictionary.cambridge.org/dictionary/english-vietnamese/rain_1"/>
    <hyperlink ref="C31" r:id="rId55" display="http://dictionary.cambridge.org/dictionary/english/warmth"/>
    <hyperlink ref="D31" r:id="rId56" display="http://dictionary.cambridge.org/dictionary/english-vietnamese/warm_1?q=warmth"/>
    <hyperlink ref="C32" r:id="rId57" display="http://dictionary.cambridge.org/dictionary/english/sweater"/>
    <hyperlink ref="D32" r:id="rId58" display="http://dictionary.cambridge.org/dictionary/english-vietnamese/sweat_1?q=sweater"/>
    <hyperlink ref="C33" r:id="rId59" display="http://dictionary.cambridge.org/dictionary/english/demeaning"/>
    <hyperlink ref="D33" r:id="rId60" display="http://dictionary.cambridge.org/dictionary/english/demea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3" topLeftCell="D49" activePane="bottomRight" state="frozen"/>
      <selection pane="topRight" activeCell="D1" sqref="D1"/>
      <selection pane="bottomLeft" activeCell="A4" sqref="A4"/>
      <selection pane="bottomRight" activeCell="A4" sqref="A4:A52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134" t="s">
        <v>0</v>
      </c>
      <c r="B1" s="135"/>
      <c r="C1" s="1">
        <f ca="1">TODAY()</f>
        <v>42495</v>
      </c>
      <c r="D1" s="2" t="str">
        <f>CONCATENATE(COUNTA($A$4:$A$57), "/", COUNTA($C$4:$C$57), " Learned / Total  ")</f>
        <v xml:space="preserve">0/49 Learned / Total  </v>
      </c>
      <c r="E1" s="136" t="s">
        <v>184</v>
      </c>
      <c r="F1" s="13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42" t="s">
        <v>2</v>
      </c>
      <c r="B3" s="43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47"/>
      <c r="B4" s="95">
        <v>73</v>
      </c>
      <c r="C4" s="79" t="str">
        <f>HYPERLINK("http://dictionary.cambridge.org/dictionary/english/than","than")</f>
        <v>than</v>
      </c>
      <c r="D4" s="118"/>
      <c r="E4" s="50" t="s">
        <v>185</v>
      </c>
      <c r="F4" s="50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45.75" customHeight="1">
      <c r="A5" s="47"/>
      <c r="B5" s="95">
        <v>226</v>
      </c>
      <c r="C5" s="79" t="str">
        <f>HYPERLINK("http://dictionary.cambridge.org/dictionary/english/under","under")</f>
        <v>under</v>
      </c>
      <c r="D5" s="118"/>
      <c r="E5" s="50" t="s">
        <v>186</v>
      </c>
      <c r="F5" s="50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45.75" customHeight="1">
      <c r="A6" s="47"/>
      <c r="B6" s="95">
        <v>253</v>
      </c>
      <c r="C6" s="79" t="str">
        <f>HYPERLINK("http://dictionary.cambridge.org/dictionary/english/far","far")</f>
        <v>far</v>
      </c>
      <c r="D6" s="118"/>
      <c r="E6" s="50"/>
      <c r="F6" s="50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45.75" customHeight="1">
      <c r="A7" s="47"/>
      <c r="B7" s="95">
        <v>257</v>
      </c>
      <c r="C7" s="79" t="str">
        <f>HYPERLINK("http://dictionary.cambridge.org/dictionary/english/little","little")</f>
        <v>little</v>
      </c>
      <c r="D7" s="116" t="str">
        <f>HYPERLINK("http://dictionary.cambridge.org/dictionary/english-vietnamese/little_1","một chút")</f>
        <v>một chút</v>
      </c>
      <c r="E7" s="50" t="s">
        <v>187</v>
      </c>
      <c r="F7" s="5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45.75" customHeight="1">
      <c r="A8" s="47"/>
      <c r="B8" s="95">
        <v>272</v>
      </c>
      <c r="C8" s="79" t="str">
        <f>HYPERLINK("http://dictionary.cambridge.org/dictionary/english/power","power")</f>
        <v>power</v>
      </c>
      <c r="D8" s="116" t="str">
        <f>HYPERLINK("http://dictionary.cambridge.org/dictionary/english-vietnamese/power","sức mạnh, khả năng")</f>
        <v>sức mạnh, khả năng</v>
      </c>
      <c r="E8" s="50" t="s">
        <v>188</v>
      </c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45.75" customHeight="1">
      <c r="A9" s="47"/>
      <c r="B9" s="95">
        <v>344</v>
      </c>
      <c r="C9" s="81" t="str">
        <f>HYPERLINK("http://dictionary.cambridge.org/dictionary/english/door","door")</f>
        <v>door</v>
      </c>
      <c r="D9" s="116" t="str">
        <f>HYPERLINK("http://dictionary.cambridge.org/dictionary/english-vietnamese/door","cửa")</f>
        <v>cửa</v>
      </c>
      <c r="E9" s="50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45.75" customHeight="1">
      <c r="A10" s="47"/>
      <c r="B10" s="95">
        <v>365</v>
      </c>
      <c r="C10" s="79" t="str">
        <f>HYPERLINK("http://dictionary.cambridge.org/dictionary/english/guy","guy")</f>
        <v>guy</v>
      </c>
      <c r="D10" s="116" t="str">
        <f>HYPERLINK("http://dictionary.cambridge.org/dictionary/english-vietnamese/guy","chàng trai")</f>
        <v>chàng trai</v>
      </c>
      <c r="E10" s="50" t="s">
        <v>189</v>
      </c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45.75" customHeight="1">
      <c r="A11" s="47"/>
      <c r="B11" s="95">
        <v>421</v>
      </c>
      <c r="C11" s="79" t="str">
        <f>HYPERLINK("http://dictionary.cambridge.org/dictionary/english/experience","experience")</f>
        <v>experience</v>
      </c>
      <c r="D11" s="116" t="str">
        <f>HYPERLINK("http://dictionary.cambridge.org/dictionary/english-vietnamese/experience","kinh nghiệm")</f>
        <v>kinh nghiệm</v>
      </c>
      <c r="E11" s="50" t="s">
        <v>190</v>
      </c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45.75" customHeight="1">
      <c r="A12" s="47"/>
      <c r="B12" s="95">
        <v>432</v>
      </c>
      <c r="C12" s="79" t="str">
        <f>HYPERLINK("http://dictionary.cambridge.org/dictionary/english/class","class")</f>
        <v>class</v>
      </c>
      <c r="D12" s="116" t="str">
        <f>HYPERLINK("http://dictionary.cambridge.org/dictionary/english-vietnamese/class","lớp")</f>
        <v>lớp</v>
      </c>
      <c r="E12" s="50" t="s">
        <v>191</v>
      </c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45.75" customHeight="1">
      <c r="A13" s="47"/>
      <c r="B13" s="95">
        <v>440</v>
      </c>
      <c r="C13" s="79" t="str">
        <f>HYPERLINK("http://dictionary.cambridge.org/dictionary/english/field","field")</f>
        <v>field</v>
      </c>
      <c r="D13" s="116" t="str">
        <f>HYPERLINK("http://dictionary.cambridge.org/dictionary/english-vietnamese/field","đồng ruộng")</f>
        <v>đồng ruộng</v>
      </c>
      <c r="E13" s="50" t="s">
        <v>192</v>
      </c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45.75" customHeight="1">
      <c r="A14" s="47"/>
      <c r="B14" s="95">
        <v>442</v>
      </c>
      <c r="C14" s="79" t="str">
        <f>HYPERLINK("http://dictionary.cambridge.org/dictionary/english/pass","pass")</f>
        <v>pass</v>
      </c>
      <c r="D14" s="116" t="str">
        <f>HYPERLINK("http://dictionary.cambridge.org/dictionary/english-vietnamese/pass_1","băng qua")</f>
        <v>băng qua</v>
      </c>
      <c r="E14" s="50" t="s">
        <v>193</v>
      </c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45.75" customHeight="1">
      <c r="A15" s="47"/>
      <c r="B15" s="95">
        <v>528</v>
      </c>
      <c r="C15" s="79" t="str">
        <f>HYPERLINK("http://dictionary.cambridge.org/dictionary/english-vietnamese/whose","whose")</f>
        <v>whose</v>
      </c>
      <c r="D15" s="116" t="str">
        <f>HYPERLINK("http://dictionary.cambridge.org/dictionary/english-vietnamese/whose","của ai")</f>
        <v>của ai</v>
      </c>
      <c r="E15" s="50" t="s">
        <v>194</v>
      </c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45.75" customHeight="1">
      <c r="A16" s="47"/>
      <c r="B16" s="95">
        <v>566</v>
      </c>
      <c r="C16" s="79" t="str">
        <f>HYPERLINK("http://dictionary.cambridge.org/dictionary/english/piece","piece")</f>
        <v>piece</v>
      </c>
      <c r="D16" s="116" t="str">
        <f>HYPERLINK("http://dictionary.cambridge.org/dictionary/english-vietnamese/piece","mẩu miếng")</f>
        <v>mẩu miếng</v>
      </c>
      <c r="E16" s="50" t="s">
        <v>195</v>
      </c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45.75" customHeight="1">
      <c r="A17" s="47"/>
      <c r="B17" s="95">
        <v>603</v>
      </c>
      <c r="C17" s="79" t="str">
        <f>HYPERLINK("http://dictionary.cambridge.org/dictionary/english/hair","hair")</f>
        <v>hair</v>
      </c>
      <c r="D17" s="116" t="str">
        <f>HYPERLINK("http://dictionary.cambridge.org/dictionary/english-vietnamese/hair","tóc")</f>
        <v>tóc</v>
      </c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45.75" customHeight="1">
      <c r="A18" s="47"/>
      <c r="B18" s="95">
        <v>608</v>
      </c>
      <c r="C18" s="79" t="str">
        <f>HYPERLINK("http://dictionary.cambridge.org/dictionary/english/window","window")</f>
        <v>window</v>
      </c>
      <c r="D18" s="116" t="str">
        <f>HYPERLINK("http://dictionary.cambridge.org/dictionary/english-vietnamese/window","cửa sổ")</f>
        <v>cửa sổ</v>
      </c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45.75" customHeight="1">
      <c r="A19" s="47"/>
      <c r="B19" s="95">
        <v>812</v>
      </c>
      <c r="C19" s="79" t="str">
        <f>HYPERLINK("http://dictionary.cambridge.org/dictionary/english/outside","outside")</f>
        <v>outside</v>
      </c>
      <c r="D19" s="116" t="str">
        <f>HYPERLINK("http://dictionary.cambridge.org/dictionary/english-vietnamese/outside_1","bên ngoài")</f>
        <v>bên ngoài</v>
      </c>
      <c r="E19" s="50" t="s">
        <v>196</v>
      </c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45.75" customHeight="1">
      <c r="A20" s="47"/>
      <c r="B20" s="95">
        <v>821</v>
      </c>
      <c r="C20" s="79" t="str">
        <f>HYPERLINK("http://dictionary.cambridge.org/dictionary/english/section","section")</f>
        <v>section</v>
      </c>
      <c r="D20" s="116" t="str">
        <f>HYPERLINK("http://dictionary.cambridge.org/dictionary/english-vietnamese/section","khu vực, lĩnh vực")</f>
        <v>khu vực, lĩnh vực</v>
      </c>
      <c r="E20" s="50" t="s">
        <v>197</v>
      </c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45.75" customHeight="1">
      <c r="A21" s="47"/>
      <c r="B21" s="95">
        <v>825</v>
      </c>
      <c r="C21" s="79" t="str">
        <f>HYPERLINK("http://dictionary.cambridge.org/dictionary/english/skill","skill")</f>
        <v>skill</v>
      </c>
      <c r="D21" s="116" t="str">
        <f>HYPERLINK("http://dictionary.cambridge.org/dictionary/english-vietnamese/skill","kỹ năng")</f>
        <v>kỹ năng</v>
      </c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45.75" customHeight="1">
      <c r="A22" s="47"/>
      <c r="B22" s="95">
        <v>836</v>
      </c>
      <c r="C22" s="79" t="str">
        <f>HYPERLINK("http://dictionary.cambridge.org/dictionary/english/miss","miss")</f>
        <v>miss</v>
      </c>
      <c r="D22" s="116" t="str">
        <f>HYPERLINK("http://dictionary.cambridge.org/dictionary/english-vietnamese/miss_2","lỡ")</f>
        <v>lỡ</v>
      </c>
      <c r="E22" s="50" t="s">
        <v>198</v>
      </c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45.75" customHeight="1">
      <c r="A23" s="47"/>
      <c r="B23" s="95">
        <v>850</v>
      </c>
      <c r="C23" s="79" t="str">
        <f>HYPERLINK("http://dictionary.cambridge.org/dictionary/english/discuss","discuss")</f>
        <v>discuss</v>
      </c>
      <c r="D23" s="116" t="str">
        <f>HYPERLINK("http://dictionary.cambridge.org/dictionary/english-vietnamese/discuss","thảo luận")</f>
        <v>thảo luận</v>
      </c>
      <c r="E23" s="50" t="s">
        <v>199</v>
      </c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45.75" customHeight="1">
      <c r="A24" s="47"/>
      <c r="B24" s="95">
        <v>928</v>
      </c>
      <c r="C24" s="79" t="str">
        <f>HYPERLINK("http://dictionary.cambridge.org/dictionary/english/traditional","traditional")</f>
        <v>traditional</v>
      </c>
      <c r="D24" s="116" t="str">
        <f>HYPERLINK("http://dictionary.cambridge.org/dictionary/english-vietnamese/tradition?q=traditional","truyền thống")</f>
        <v>truyền thống</v>
      </c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45.75" customHeight="1">
      <c r="A25" s="47"/>
      <c r="B25" s="95">
        <v>959</v>
      </c>
      <c r="C25" s="79" t="str">
        <f>HYPERLINK("http://dictionary.cambridge.org/dictionary/english/discover","discover")</f>
        <v>discover</v>
      </c>
      <c r="D25" s="116" t="str">
        <f>HYPERLINK("http://dictionary.cambridge.org/dictionary/english-vietnamese/discover","tìm ra")</f>
        <v>tìm ra</v>
      </c>
      <c r="E25" s="50" t="s">
        <v>200</v>
      </c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45.75" customHeight="1">
      <c r="A26" s="47"/>
      <c r="B26" s="95">
        <v>992</v>
      </c>
      <c r="C26" s="79" t="str">
        <f>HYPERLINK("http://dictionary.cambridge.org/dictionary/english/sea","sea")</f>
        <v>sea</v>
      </c>
      <c r="D26" s="116" t="str">
        <f>HYPERLINK("http://dictionary.cambridge.org/dictionary/english-vietnamese/sea","biển")</f>
        <v>biển</v>
      </c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45.75" customHeight="1">
      <c r="A27" s="47"/>
      <c r="B27" s="95">
        <v>1076</v>
      </c>
      <c r="C27" s="79" t="str">
        <f>HYPERLINK("http://dictionary.cambridge.org/dictionary/english/interesting","interesting")</f>
        <v>interesting</v>
      </c>
      <c r="D27" s="116" t="str">
        <f>HYPERLINK("http://dictionary.cambridge.org/dictionary/english-vietnamese/interest_1?q=interesting","sự thích thú")</f>
        <v>sự thích thú</v>
      </c>
      <c r="E27" s="50" t="s">
        <v>201</v>
      </c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45.75" customHeight="1">
      <c r="A28" s="47"/>
      <c r="B28" s="95">
        <v>1248</v>
      </c>
      <c r="C28" s="79" t="str">
        <f>HYPERLINK("http://dictionary.cambridge.org/dictionary/english/supposed","supposed")</f>
        <v>supposed</v>
      </c>
      <c r="D28" s="116" t="str">
        <f>HYPERLINK("http://dictionary.cambridge.org/dictionary/english-vietnamese/suppose","giả sử")</f>
        <v>giả sử</v>
      </c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45.75" customHeight="1">
      <c r="A29" s="47"/>
      <c r="B29" s="95">
        <v>1249</v>
      </c>
      <c r="C29" s="79" t="str">
        <f>HYPERLINK("http://dictionary.cambridge.org/dictionary/english/tradition","tradition")</f>
        <v>tradition</v>
      </c>
      <c r="D29" s="116" t="str">
        <f>HYPERLINK("http://dictionary.cambridge.org/dictionary/english-vietnamese/tradition","sự truyền thống")</f>
        <v>sự truyền thống</v>
      </c>
      <c r="E29" s="50" t="s">
        <v>202</v>
      </c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45.75" customHeight="1">
      <c r="A30" s="47"/>
      <c r="B30" s="95">
        <v>1290</v>
      </c>
      <c r="C30" s="79" t="str">
        <f>HYPERLINK("http://dictionary.cambridge.org/dictionary/english/ride","ride")</f>
        <v>ride</v>
      </c>
      <c r="D30" s="116" t="str">
        <f>HYPERLINK("http://dictionary.cambridge.org/dictionary/english-vietnamese/ride_1","cưỡi")</f>
        <v>cưỡi</v>
      </c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45.75" customHeight="1">
      <c r="A31" s="47"/>
      <c r="B31" s="95">
        <v>1415</v>
      </c>
      <c r="C31" s="79" t="str">
        <f>HYPERLINK("http://dictionary.cambridge.org/dictionary/english/slightly","slightly")</f>
        <v>slightly</v>
      </c>
      <c r="D31" s="116" t="str">
        <f>HYPERLINK("http://dictionary.cambridge.org/dictionary/english-vietnamese/slight?q=slightly","nhẹ")</f>
        <v>nhẹ</v>
      </c>
      <c r="E31" s="50" t="s">
        <v>203</v>
      </c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45.75" customHeight="1">
      <c r="A32" s="47"/>
      <c r="B32" s="95">
        <v>1854</v>
      </c>
      <c r="C32" s="79" t="str">
        <f>HYPERLINK("http://dictionary.cambridge.org/dictionary/english/hall","hall")</f>
        <v>hall</v>
      </c>
      <c r="D32" s="116" t="str">
        <f>HYPERLINK("http://dictionary.cambridge.org/dictionary/english-vietnamese/hall","phòng đợi")</f>
        <v>phòng đợi</v>
      </c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45.75" customHeight="1">
      <c r="A33" s="47"/>
      <c r="B33" s="95">
        <v>1952</v>
      </c>
      <c r="C33" s="79" t="str">
        <f>HYPERLINK("http://dictionary.cambridge.org/dictionary/english/improvement","improvement")</f>
        <v>improvement</v>
      </c>
      <c r="D33" s="116" t="str">
        <f>HYPERLINK("http://dictionary.cambridge.org/dictionary/english-vietnamese/improve?q=improvement","cải thiện")</f>
        <v>cải thiện</v>
      </c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45.75" customHeight="1">
      <c r="A34" s="47"/>
      <c r="B34" s="95">
        <v>2071</v>
      </c>
      <c r="C34" s="79" t="str">
        <f>HYPERLINK("http://dictionary.cambridge.org/dictionary/english/explanation","explanation")</f>
        <v>explanation</v>
      </c>
      <c r="D34" s="116" t="str">
        <f>HYPERLINK("http://dictionary.cambridge.org/dictionary/english-vietnamese/explain?q=explanation","sự giải thích")</f>
        <v>sự giải thích</v>
      </c>
      <c r="E34" s="50" t="s">
        <v>204</v>
      </c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45.75" customHeight="1">
      <c r="A35" s="47"/>
      <c r="B35" s="95">
        <v>2140</v>
      </c>
      <c r="C35" s="79" t="str">
        <f>HYPERLINK("http://dictionary.cambridge.org/dictionary/english/excellent","excellent")</f>
        <v>excellent</v>
      </c>
      <c r="D35" s="116" t="str">
        <f>HYPERLINK("http://dictionary.cambridge.org/dictionary/english-vietnamese/excel?q=excellent","xuất sắc")</f>
        <v>xuất sắc</v>
      </c>
      <c r="E35" s="50" t="s">
        <v>205</v>
      </c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45.75" customHeight="1">
      <c r="A36" s="47"/>
      <c r="B36" s="95">
        <v>2201</v>
      </c>
      <c r="C36" s="79" t="str">
        <f>HYPERLINK("http://dictionary.cambridge.org/dictionary/english/abandon","abandon")</f>
        <v>abandon</v>
      </c>
      <c r="D36" s="116" t="str">
        <f>HYPERLINK("http://dictionary.cambridge.org/dictionary/english-vietnamese/abandon","từ bỏ")</f>
        <v>từ bỏ</v>
      </c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45.75" customHeight="1">
      <c r="A37" s="47"/>
      <c r="B37" s="95">
        <v>2247</v>
      </c>
      <c r="C37" s="79" t="str">
        <f>HYPERLINK("http://dictionary.cambridge.org/dictionary/english/discovery","discovery")</f>
        <v>discovery</v>
      </c>
      <c r="D37" s="116" t="str">
        <f>HYPERLINK("http://dictionary.cambridge.org/dictionary/english-vietnamese/discover?q=discovery","khám phá")</f>
        <v>khám phá</v>
      </c>
      <c r="E37" s="50"/>
      <c r="F37" s="112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45.75" customHeight="1">
      <c r="A38" s="47"/>
      <c r="B38" s="95">
        <v>2257</v>
      </c>
      <c r="C38" s="79" t="str">
        <f>HYPERLINK("http://dictionary.cambridge.org/dictionary/english/mine","mine")</f>
        <v>mine</v>
      </c>
      <c r="D38" s="116" t="str">
        <f>HYPERLINK("http://dictionary.cambridge.org/dictionary/english-vietnamese/mine_1","của tôi")</f>
        <v>của tôi</v>
      </c>
      <c r="E38" s="50" t="s">
        <v>206</v>
      </c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45.75" customHeight="1">
      <c r="A39" s="47"/>
      <c r="B39" s="95">
        <v>2535</v>
      </c>
      <c r="C39" s="79" t="str">
        <f>HYPERLINK("http://dictionary.cambridge.org/dictionary/english/wooden","wooden")</f>
        <v>wooden</v>
      </c>
      <c r="D39" s="116" t="str">
        <f>HYPERLINK("http://dictionary.cambridge.org/dictionary/english-vietnamese/wood?q=wooden","bằng gỗ")</f>
        <v>bằng gỗ</v>
      </c>
      <c r="E39" s="50" t="s">
        <v>207</v>
      </c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45.75" customHeight="1">
      <c r="A40" s="47"/>
      <c r="B40" s="95">
        <v>2949</v>
      </c>
      <c r="C40" s="79" t="str">
        <f>HYPERLINK("http://dictionary.cambridge.org/dictionary/english/exciting","exciting")</f>
        <v>exciting</v>
      </c>
      <c r="D40" s="116" t="str">
        <f>HYPERLINK("http://dictionary.cambridge.org/dictionary/english-vietnamese/excite?q=exciting","kích động")</f>
        <v>kích động</v>
      </c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45.75" customHeight="1">
      <c r="A41" s="47"/>
      <c r="B41" s="95">
        <v>3007</v>
      </c>
      <c r="C41" s="79" t="str">
        <f>HYPERLINK("http://dictionary.cambridge.org/dictionary/english/slight","slight")</f>
        <v>slight</v>
      </c>
      <c r="D41" s="116" t="str">
        <f>HYPERLINK("http://dictionary.cambridge.org/dictionary/english-vietnamese/slight","nhẹ")</f>
        <v>nhẹ</v>
      </c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45.75" customHeight="1">
      <c r="A42" s="47"/>
      <c r="B42" s="95">
        <v>3009</v>
      </c>
      <c r="C42" s="79" t="str">
        <f>HYPERLINK("http://dictionary.cambridge.org/dictionary/english/shade","shade")</f>
        <v>shade</v>
      </c>
      <c r="D42" s="132" t="str">
        <f>HYPERLINK("http://dictionary.cambridge.org/dictionary/english-vietnamese/shade_1","bóng tối")</f>
        <v>bóng tối</v>
      </c>
      <c r="E42" s="112" t="s">
        <v>208</v>
      </c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45.75" customHeight="1">
      <c r="A43" s="47"/>
      <c r="B43" s="95">
        <v>3030</v>
      </c>
      <c r="C43" s="79" t="str">
        <f>HYPERLINK("http://dictionary.cambridge.org/dictionary/english/close","close")</f>
        <v>close</v>
      </c>
      <c r="D43" s="116" t="str">
        <f>HYPERLINK("http://dictionary.cambridge.org/dictionary/english-vietnamese/close_1","đóng, gần")</f>
        <v>đóng, gần</v>
      </c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45.75" customHeight="1">
      <c r="A44" s="47"/>
      <c r="B44" s="95">
        <v>3091</v>
      </c>
      <c r="C44" s="79" t="str">
        <f>HYPERLINK("http://dictionary.cambridge.org/dictionary/english/maintenance","maintenance")</f>
        <v>maintenance</v>
      </c>
      <c r="D44" s="116" t="str">
        <f>HYPERLINK("http://dictionary.cambridge.org/dictionary/english-vietnamese/maintain?q=maintenance","sự bảo dưỡng")</f>
        <v>sự bảo dưỡng</v>
      </c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45.75" customHeight="1">
      <c r="A45" s="47"/>
      <c r="B45" s="95">
        <v>3395</v>
      </c>
      <c r="C45" s="79" t="str">
        <f>HYPERLINK("http://dictionary.cambridge.org/dictionary/english/makeup","makeup")</f>
        <v>makeup</v>
      </c>
      <c r="D45" s="116" t="str">
        <f>HYPERLINK("http://dictionary.cambridge.org/dictionary/english-vietnamese/make","trang điểm")</f>
        <v>trang điểm</v>
      </c>
      <c r="E45" s="50" t="s">
        <v>209</v>
      </c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45.75" customHeight="1">
      <c r="A46" s="47"/>
      <c r="B46" s="95">
        <v>3530</v>
      </c>
      <c r="C46" s="79" t="s">
        <v>210</v>
      </c>
      <c r="D46" s="116" t="str">
        <f>HYPERLINK("http://dictionary.cambridge.org/dictionary/english-vietnamese/miss_2?q=missing","nhỡ")</f>
        <v>nhỡ</v>
      </c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45.75" customHeight="1">
      <c r="A47" s="47"/>
      <c r="B47" s="95">
        <v>3741</v>
      </c>
      <c r="C47" s="79" t="str">
        <f>HYPERLINK("http://dictionary.cambridge.org/dictionary/english/traditionally","traditionally")</f>
        <v>traditionally</v>
      </c>
      <c r="D47" s="116" t="str">
        <f>HYPERLINK("http://dictionary.cambridge.org/dictionary/english-vietnamese/tradition?q=traditionally","truyền thống")</f>
        <v>truyền thống</v>
      </c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45.75" customHeight="1">
      <c r="A48" s="47"/>
      <c r="B48" s="95">
        <v>4229</v>
      </c>
      <c r="C48" s="79" t="str">
        <f>HYPERLINK("http://dictionary.cambridge.org/dictionary/english/jewelry","jewelry")</f>
        <v>jewelry</v>
      </c>
      <c r="D48" s="11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45.75" customHeight="1">
      <c r="A49" s="47"/>
      <c r="B49" s="95">
        <v>4396</v>
      </c>
      <c r="C49" s="79" t="s">
        <v>211</v>
      </c>
      <c r="D49" s="116" t="str">
        <f>HYPERLINK("http://dictionary.cambridge.org/dictionary/english-vietnamese/tradition?q=traditionally","đi qua")</f>
        <v>đi qua</v>
      </c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45.75" customHeight="1">
      <c r="A50" s="47"/>
      <c r="B50" s="95">
        <v>4961</v>
      </c>
      <c r="C50" s="79" t="str">
        <f>HYPERLINK("http://dictionary.cambridge.org/dictionary/english/skilled","skilled")</f>
        <v>skilled</v>
      </c>
      <c r="D50" s="116" t="str">
        <f>HYPERLINK("http://dictionary.cambridge.org/dictionary/english-vietnamese/skill?q=skilled","lành nghề")</f>
        <v>lành nghề</v>
      </c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45.75" customHeight="1">
      <c r="A51" s="47"/>
      <c r="B51" s="101" t="s">
        <v>161</v>
      </c>
      <c r="C51" s="79" t="str">
        <f>HYPERLINK("http://dictionary.cambridge.org/dictionary/english/thrilling","thrilling")</f>
        <v>thrilling</v>
      </c>
      <c r="D51" s="117" t="str">
        <f>HYPERLINK("http://dictionary.cambridge.org/dictionary/english-vietnamese/thrill_1?q=thrilling","sợ hãi")</f>
        <v>sợ hãi</v>
      </c>
      <c r="E51" s="83" t="s">
        <v>212</v>
      </c>
      <c r="F51" s="83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45.75" customHeight="1">
      <c r="A52" s="47"/>
      <c r="B52" s="101" t="s">
        <v>161</v>
      </c>
      <c r="C52" s="79" t="str">
        <f>HYPERLINK("http://dictionary.cambridge.org/dictionary/english/catamaran","cataraman")</f>
        <v>cataraman</v>
      </c>
      <c r="D52" s="116" t="str">
        <f>HYPERLINK("http://dictionary.cambridge.org/dictionary/english-vietnamese/catamaran","thuyền đôi")</f>
        <v>thuyền đôi</v>
      </c>
      <c r="E52" s="113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22.5" hidden="1" customHeight="1">
      <c r="A53" s="102"/>
      <c r="B53" s="107"/>
      <c r="C53" s="108"/>
      <c r="D53" s="128"/>
      <c r="E53" s="75"/>
      <c r="F53" s="109"/>
      <c r="G53" s="35"/>
    </row>
    <row r="54" spans="1:26" ht="22.5" hidden="1" customHeight="1">
      <c r="A54" s="36"/>
      <c r="B54" s="111"/>
      <c r="C54" s="111"/>
      <c r="D54" s="129"/>
      <c r="E54" s="39"/>
      <c r="F54" s="38"/>
      <c r="G54" s="35"/>
    </row>
    <row r="55" spans="1:26" ht="12" hidden="1" customHeight="1">
      <c r="A55" s="35"/>
      <c r="B55" s="35"/>
      <c r="C55" s="35"/>
      <c r="D55" s="130"/>
      <c r="E55" s="35"/>
      <c r="F55" s="35"/>
      <c r="G55" s="35"/>
    </row>
    <row r="56" spans="1:26" ht="12" hidden="1" customHeight="1">
      <c r="A56" s="35"/>
      <c r="B56" s="35"/>
      <c r="C56" s="35"/>
      <c r="D56" s="130"/>
      <c r="E56" s="35"/>
      <c r="F56" s="35"/>
      <c r="G56" s="35"/>
    </row>
    <row r="57" spans="1:26" ht="12" hidden="1" customHeight="1">
      <c r="A57" s="35"/>
      <c r="B57" s="35"/>
      <c r="C57" s="35"/>
      <c r="D57" s="130"/>
      <c r="E57" s="35"/>
      <c r="F57" s="35"/>
      <c r="G57" s="35"/>
    </row>
    <row r="58" spans="1:26" ht="12" hidden="1" customHeight="1">
      <c r="A58" s="35"/>
      <c r="B58" s="35"/>
      <c r="C58" s="35"/>
      <c r="D58" s="130"/>
      <c r="E58" s="35"/>
      <c r="F58" s="35"/>
      <c r="G58" s="35"/>
    </row>
    <row r="59" spans="1:26" ht="12" hidden="1" customHeight="1">
      <c r="A59" s="35"/>
      <c r="B59" s="35"/>
      <c r="C59" s="35"/>
      <c r="D59" s="130"/>
      <c r="E59" s="35"/>
      <c r="F59" s="35"/>
      <c r="G59" s="35"/>
    </row>
    <row r="60" spans="1:26" ht="12" hidden="1" customHeight="1">
      <c r="A60" s="35"/>
      <c r="B60" s="35"/>
      <c r="C60" s="35"/>
      <c r="D60" s="130"/>
      <c r="E60" s="35"/>
      <c r="F60" s="35"/>
      <c r="G60" s="35"/>
    </row>
    <row r="61" spans="1:26" ht="12" hidden="1" customHeight="1">
      <c r="A61" s="35"/>
      <c r="B61" s="35"/>
      <c r="C61" s="35"/>
      <c r="D61" s="130"/>
      <c r="E61" s="35"/>
      <c r="F61" s="35"/>
      <c r="G61" s="35"/>
    </row>
    <row r="62" spans="1:26" ht="12" hidden="1" customHeight="1">
      <c r="A62" s="35"/>
      <c r="B62" s="35"/>
      <c r="C62" s="35"/>
      <c r="D62" s="130"/>
      <c r="E62" s="35"/>
      <c r="F62" s="35"/>
      <c r="G62" s="35"/>
    </row>
    <row r="63" spans="1:26" ht="15" hidden="1" customHeight="1">
      <c r="A63" s="35"/>
      <c r="B63" s="35"/>
      <c r="C63" s="35"/>
      <c r="D63" s="130"/>
      <c r="E63" s="35"/>
      <c r="F63" s="41"/>
      <c r="G63" s="35"/>
    </row>
    <row r="64" spans="1:26" ht="15" hidden="1" customHeight="1">
      <c r="A64" s="35"/>
      <c r="B64" s="35"/>
      <c r="C64" s="35"/>
      <c r="D64" s="130"/>
      <c r="E64" s="35"/>
      <c r="F64" s="41"/>
      <c r="G64" s="35"/>
    </row>
    <row r="65" spans="1:7" ht="15" hidden="1" customHeight="1">
      <c r="A65" s="35"/>
      <c r="B65" s="35"/>
      <c r="C65" s="35"/>
      <c r="D65" s="130"/>
      <c r="E65" s="35"/>
      <c r="F65" s="41"/>
      <c r="G65" s="35"/>
    </row>
    <row r="66" spans="1:7" ht="15" hidden="1" customHeight="1">
      <c r="A66" s="35"/>
      <c r="B66" s="35"/>
      <c r="C66" s="35"/>
      <c r="D66" s="130"/>
      <c r="E66" s="35"/>
      <c r="F66" s="41"/>
      <c r="G66" s="35"/>
    </row>
    <row r="67" spans="1:7" ht="15" hidden="1" customHeight="1">
      <c r="A67" s="35"/>
      <c r="B67" s="35"/>
      <c r="C67" s="35"/>
      <c r="D67" s="130"/>
      <c r="E67" s="35"/>
      <c r="F67" s="41"/>
      <c r="G67" s="35"/>
    </row>
    <row r="68" spans="1:7" ht="15" hidden="1" customHeight="1">
      <c r="A68" s="35"/>
      <c r="B68" s="35"/>
      <c r="C68" s="35"/>
      <c r="D68" s="130"/>
      <c r="E68" s="35"/>
      <c r="F68" s="41"/>
      <c r="G68" s="35"/>
    </row>
    <row r="69" spans="1:7" ht="15" hidden="1" customHeight="1">
      <c r="A69" s="35"/>
      <c r="B69" s="35"/>
      <c r="C69" s="35"/>
      <c r="D69" s="130"/>
      <c r="E69" s="35"/>
      <c r="F69" s="41"/>
      <c r="G69" s="35"/>
    </row>
    <row r="70" spans="1:7" ht="15" hidden="1" customHeight="1">
      <c r="A70" s="35"/>
      <c r="B70" s="35"/>
      <c r="C70" s="35"/>
      <c r="D70" s="130"/>
      <c r="E70" s="35"/>
      <c r="F70" s="41"/>
      <c r="G70" s="35"/>
    </row>
    <row r="71" spans="1:7" ht="15" hidden="1" customHeight="1">
      <c r="A71" s="35"/>
      <c r="B71" s="35"/>
      <c r="C71" s="35"/>
      <c r="D71" s="130"/>
      <c r="E71" s="35"/>
      <c r="F71" s="41"/>
      <c r="G71" s="35"/>
    </row>
    <row r="72" spans="1:7" ht="15" hidden="1" customHeight="1">
      <c r="A72" s="35"/>
      <c r="B72" s="35"/>
      <c r="C72" s="35"/>
      <c r="D72" s="130"/>
      <c r="E72" s="35"/>
      <c r="F72" s="41"/>
      <c r="G72" s="35"/>
    </row>
    <row r="73" spans="1:7" ht="15" hidden="1" customHeight="1">
      <c r="A73" s="35"/>
      <c r="B73" s="35"/>
      <c r="C73" s="35"/>
      <c r="D73" s="130"/>
      <c r="E73" s="35"/>
      <c r="F73" s="41"/>
      <c r="G73" s="35"/>
    </row>
    <row r="74" spans="1:7" ht="15" hidden="1" customHeight="1">
      <c r="A74" s="35"/>
      <c r="B74" s="35"/>
      <c r="C74" s="35"/>
      <c r="D74" s="130"/>
      <c r="E74" s="35"/>
      <c r="F74" s="41"/>
      <c r="G74" s="35"/>
    </row>
    <row r="75" spans="1:7" ht="15" hidden="1" customHeight="1">
      <c r="A75" s="35"/>
      <c r="B75" s="35"/>
      <c r="C75" s="35"/>
      <c r="D75" s="130"/>
      <c r="E75" s="35"/>
      <c r="F75" s="41"/>
      <c r="G75" s="35"/>
    </row>
    <row r="76" spans="1:7" ht="15" hidden="1" customHeight="1">
      <c r="A76" s="35"/>
      <c r="B76" s="35"/>
      <c r="C76" s="35"/>
      <c r="D76" s="130"/>
      <c r="E76" s="35"/>
      <c r="F76" s="41"/>
      <c r="G76" s="35"/>
    </row>
    <row r="77" spans="1:7" ht="15" hidden="1" customHeight="1">
      <c r="A77" s="35"/>
      <c r="B77" s="35"/>
      <c r="C77" s="35"/>
      <c r="D77" s="130"/>
      <c r="E77" s="35"/>
      <c r="F77" s="41"/>
      <c r="G77" s="35"/>
    </row>
    <row r="78" spans="1:7" ht="15" hidden="1" customHeight="1">
      <c r="A78" s="35"/>
      <c r="B78" s="35"/>
      <c r="C78" s="35"/>
      <c r="D78" s="130"/>
      <c r="E78" s="35"/>
      <c r="F78" s="41"/>
      <c r="G78" s="35"/>
    </row>
    <row r="79" spans="1:7" ht="15" hidden="1" customHeight="1">
      <c r="A79" s="35"/>
      <c r="B79" s="35"/>
      <c r="C79" s="35"/>
      <c r="D79" s="130"/>
      <c r="E79" s="35"/>
      <c r="F79" s="41"/>
      <c r="G79" s="35"/>
    </row>
    <row r="80" spans="1:7" ht="15" hidden="1" customHeight="1">
      <c r="A80" s="35"/>
      <c r="B80" s="35"/>
      <c r="C80" s="35"/>
      <c r="D80" s="130"/>
      <c r="E80" s="35"/>
      <c r="F80" s="41"/>
      <c r="G80" s="35"/>
    </row>
    <row r="81" spans="1:7" ht="15" hidden="1" customHeight="1">
      <c r="A81" s="35"/>
      <c r="B81" s="35"/>
      <c r="C81" s="35"/>
      <c r="D81" s="130"/>
      <c r="E81" s="35"/>
      <c r="F81" s="41"/>
      <c r="G81" s="35"/>
    </row>
    <row r="82" spans="1:7" ht="15" hidden="1" customHeight="1">
      <c r="A82" s="35"/>
      <c r="B82" s="35"/>
      <c r="C82" s="35"/>
      <c r="D82" s="130"/>
      <c r="E82" s="35"/>
      <c r="F82" s="41"/>
      <c r="G82" s="35"/>
    </row>
    <row r="83" spans="1:7" ht="15" hidden="1" customHeight="1">
      <c r="A83" s="35"/>
      <c r="B83" s="35"/>
      <c r="C83" s="35"/>
      <c r="D83" s="130"/>
      <c r="E83" s="35"/>
      <c r="F83" s="41"/>
      <c r="G83" s="35"/>
    </row>
    <row r="84" spans="1:7" ht="15" hidden="1" customHeight="1">
      <c r="A84" s="35"/>
      <c r="B84" s="35"/>
      <c r="C84" s="35"/>
      <c r="D84" s="130"/>
      <c r="E84" s="35"/>
      <c r="F84" s="41"/>
      <c r="G84" s="35"/>
    </row>
    <row r="85" spans="1:7" ht="15" hidden="1" customHeight="1">
      <c r="A85" s="35"/>
      <c r="B85" s="35"/>
      <c r="C85" s="35"/>
      <c r="D85" s="130"/>
      <c r="E85" s="35"/>
      <c r="F85" s="41"/>
      <c r="G85" s="35"/>
    </row>
    <row r="86" spans="1:7" ht="15" hidden="1" customHeight="1">
      <c r="A86" s="35"/>
      <c r="B86" s="35"/>
      <c r="C86" s="35"/>
      <c r="D86" s="130"/>
      <c r="E86" s="35"/>
      <c r="F86" s="41"/>
      <c r="G86" s="35"/>
    </row>
    <row r="87" spans="1:7" ht="15" hidden="1" customHeight="1">
      <c r="A87" s="35"/>
      <c r="B87" s="35"/>
      <c r="C87" s="35"/>
      <c r="D87" s="130"/>
      <c r="E87" s="35"/>
      <c r="F87" s="41"/>
      <c r="G87" s="35"/>
    </row>
    <row r="88" spans="1:7" ht="15" hidden="1" customHeight="1">
      <c r="A88" s="35"/>
      <c r="B88" s="35"/>
      <c r="C88" s="35"/>
      <c r="D88" s="130"/>
      <c r="E88" s="35"/>
      <c r="F88" s="41"/>
      <c r="G88" s="35"/>
    </row>
    <row r="89" spans="1:7" ht="15" hidden="1" customHeight="1">
      <c r="A89" s="35"/>
      <c r="B89" s="35"/>
      <c r="C89" s="35"/>
      <c r="D89" s="130"/>
      <c r="E89" s="35"/>
      <c r="F89" s="41"/>
      <c r="G89" s="35"/>
    </row>
    <row r="90" spans="1:7" ht="15" hidden="1" customHeight="1">
      <c r="A90" s="35"/>
      <c r="B90" s="35"/>
      <c r="C90" s="35"/>
      <c r="D90" s="130"/>
      <c r="E90" s="35"/>
      <c r="F90" s="41"/>
      <c r="G90" s="35"/>
    </row>
    <row r="91" spans="1:7" ht="15" hidden="1" customHeight="1">
      <c r="A91" s="35"/>
      <c r="B91" s="35"/>
      <c r="C91" s="35"/>
      <c r="D91" s="130"/>
      <c r="E91" s="35"/>
      <c r="F91" s="41"/>
      <c r="G91" s="35"/>
    </row>
    <row r="92" spans="1:7" ht="15" hidden="1" customHeight="1">
      <c r="A92" s="35"/>
      <c r="B92" s="35"/>
      <c r="C92" s="35"/>
      <c r="D92" s="130"/>
      <c r="E92" s="35"/>
      <c r="F92" s="41"/>
      <c r="G92" s="35"/>
    </row>
    <row r="93" spans="1:7" ht="15" hidden="1" customHeight="1">
      <c r="A93" s="35"/>
      <c r="B93" s="35"/>
      <c r="C93" s="35"/>
      <c r="D93" s="130"/>
      <c r="E93" s="35"/>
      <c r="F93" s="41"/>
      <c r="G93" s="35"/>
    </row>
    <row r="94" spans="1:7" ht="15" hidden="1" customHeight="1">
      <c r="A94" s="35"/>
      <c r="B94" s="35"/>
      <c r="C94" s="35"/>
      <c r="D94" s="130"/>
      <c r="E94" s="35"/>
      <c r="F94" s="41"/>
      <c r="G94" s="35"/>
    </row>
    <row r="95" spans="1:7" ht="15" hidden="1" customHeight="1">
      <c r="A95" s="35"/>
      <c r="B95" s="35"/>
      <c r="C95" s="35"/>
      <c r="D95" s="130"/>
      <c r="E95" s="35"/>
      <c r="F95" s="41"/>
      <c r="G95" s="35"/>
    </row>
    <row r="96" spans="1:7" ht="15" hidden="1" customHeight="1">
      <c r="A96" s="35"/>
      <c r="B96" s="35"/>
      <c r="C96" s="35"/>
      <c r="D96" s="130"/>
      <c r="E96" s="35"/>
      <c r="F96" s="41"/>
      <c r="G96" s="35"/>
    </row>
    <row r="97" spans="1:7" ht="15" hidden="1" customHeight="1">
      <c r="A97" s="35"/>
      <c r="B97" s="35"/>
      <c r="C97" s="35"/>
      <c r="D97" s="130"/>
      <c r="E97" s="35"/>
      <c r="F97" s="41"/>
      <c r="G97" s="35"/>
    </row>
    <row r="98" spans="1:7" ht="15" hidden="1" customHeight="1">
      <c r="A98" s="35"/>
      <c r="B98" s="35"/>
      <c r="C98" s="35"/>
      <c r="D98" s="130"/>
      <c r="E98" s="35"/>
      <c r="F98" s="41"/>
      <c r="G98" s="35"/>
    </row>
    <row r="99" spans="1:7" ht="15" hidden="1" customHeight="1">
      <c r="A99" s="35"/>
      <c r="B99" s="35"/>
      <c r="C99" s="35"/>
      <c r="D99" s="130"/>
      <c r="E99" s="35"/>
      <c r="F99" s="41"/>
      <c r="G99" s="35"/>
    </row>
    <row r="100" spans="1:7" ht="15" hidden="1" customHeight="1">
      <c r="A100" s="35"/>
      <c r="B100" s="35"/>
      <c r="C100" s="35"/>
      <c r="D100" s="130"/>
      <c r="E100" s="35"/>
      <c r="F100" s="41"/>
      <c r="G100" s="35"/>
    </row>
    <row r="101" spans="1:7" ht="15" hidden="1" customHeight="1">
      <c r="A101" s="35"/>
      <c r="B101" s="35"/>
      <c r="C101" s="35"/>
      <c r="D101" s="130"/>
      <c r="E101" s="35"/>
      <c r="F101" s="41"/>
      <c r="G101" s="35"/>
    </row>
    <row r="102" spans="1:7" ht="15" hidden="1" customHeight="1">
      <c r="A102" s="35"/>
      <c r="B102" s="35"/>
      <c r="C102" s="35"/>
      <c r="D102" s="130"/>
      <c r="E102" s="35"/>
      <c r="F102" s="41"/>
      <c r="G102" s="35"/>
    </row>
    <row r="103" spans="1:7" ht="15" hidden="1" customHeight="1">
      <c r="A103" s="35"/>
      <c r="B103" s="35"/>
      <c r="C103" s="35"/>
      <c r="D103" s="130"/>
      <c r="E103" s="35"/>
      <c r="F103" s="41"/>
      <c r="G103" s="35"/>
    </row>
    <row r="104" spans="1:7" ht="15" hidden="1" customHeight="1">
      <c r="A104" s="35"/>
      <c r="B104" s="35"/>
      <c r="C104" s="35"/>
      <c r="D104" s="130"/>
      <c r="E104" s="35"/>
      <c r="F104" s="41"/>
      <c r="G104" s="35"/>
    </row>
    <row r="105" spans="1:7" ht="15" hidden="1" customHeight="1">
      <c r="A105" s="35"/>
      <c r="B105" s="35"/>
      <c r="C105" s="35"/>
      <c r="D105" s="130"/>
      <c r="E105" s="35"/>
      <c r="F105" s="41"/>
      <c r="G105" s="35"/>
    </row>
    <row r="106" spans="1:7" ht="15" hidden="1" customHeight="1">
      <c r="A106" s="35"/>
      <c r="B106" s="35"/>
      <c r="C106" s="35"/>
      <c r="D106" s="130"/>
      <c r="E106" s="35"/>
      <c r="F106" s="41"/>
      <c r="G106" s="35"/>
    </row>
    <row r="107" spans="1:7" ht="15" hidden="1" customHeight="1">
      <c r="A107" s="35"/>
      <c r="B107" s="35"/>
      <c r="C107" s="35"/>
      <c r="D107" s="130"/>
      <c r="E107" s="35"/>
      <c r="F107" s="41"/>
      <c r="G107" s="35"/>
    </row>
    <row r="108" spans="1:7" ht="15" hidden="1" customHeight="1">
      <c r="A108" s="35"/>
      <c r="B108" s="35"/>
      <c r="C108" s="35"/>
      <c r="D108" s="130"/>
      <c r="E108" s="35"/>
      <c r="F108" s="41"/>
      <c r="G108" s="35"/>
    </row>
    <row r="109" spans="1:7" ht="15" hidden="1" customHeight="1">
      <c r="A109" s="35"/>
      <c r="B109" s="35"/>
      <c r="C109" s="35"/>
      <c r="D109" s="130"/>
      <c r="E109" s="35"/>
      <c r="F109" s="41"/>
      <c r="G109" s="35"/>
    </row>
    <row r="110" spans="1:7" ht="15" hidden="1" customHeight="1">
      <c r="A110" s="35"/>
      <c r="B110" s="35"/>
      <c r="C110" s="35"/>
      <c r="D110" s="130"/>
      <c r="E110" s="35"/>
      <c r="F110" s="41"/>
      <c r="G110" s="35"/>
    </row>
    <row r="111" spans="1:7" ht="15" hidden="1" customHeight="1">
      <c r="A111" s="35"/>
      <c r="B111" s="35"/>
      <c r="C111" s="35"/>
      <c r="D111" s="130"/>
      <c r="E111" s="35"/>
      <c r="F111" s="41"/>
      <c r="G111" s="35"/>
    </row>
    <row r="112" spans="1:7" ht="15" hidden="1" customHeight="1">
      <c r="A112" s="35"/>
      <c r="B112" s="35"/>
      <c r="C112" s="35"/>
      <c r="D112" s="130"/>
      <c r="E112" s="35"/>
      <c r="F112" s="41"/>
      <c r="G112" s="35"/>
    </row>
    <row r="113" spans="1:7" ht="15" hidden="1" customHeight="1">
      <c r="A113" s="35"/>
      <c r="B113" s="35"/>
      <c r="C113" s="35"/>
      <c r="D113" s="130"/>
      <c r="E113" s="35"/>
      <c r="F113" s="41"/>
      <c r="G113" s="35"/>
    </row>
    <row r="114" spans="1:7" ht="15" hidden="1" customHeight="1">
      <c r="A114" s="35"/>
      <c r="B114" s="35"/>
      <c r="C114" s="35"/>
      <c r="D114" s="130"/>
      <c r="E114" s="35"/>
      <c r="F114" s="41"/>
      <c r="G114" s="35"/>
    </row>
    <row r="115" spans="1:7" ht="15" hidden="1" customHeight="1">
      <c r="A115" s="35"/>
      <c r="B115" s="35"/>
      <c r="C115" s="35"/>
      <c r="D115" s="130"/>
      <c r="E115" s="35"/>
      <c r="F115" s="41"/>
      <c r="G115" s="35"/>
    </row>
    <row r="116" spans="1:7" ht="15" hidden="1" customHeight="1">
      <c r="A116" s="35"/>
      <c r="B116" s="35"/>
      <c r="C116" s="35"/>
      <c r="D116" s="130"/>
      <c r="E116" s="35"/>
      <c r="F116" s="41"/>
      <c r="G116" s="35"/>
    </row>
    <row r="117" spans="1:7" ht="15" hidden="1" customHeight="1">
      <c r="A117" s="35"/>
      <c r="B117" s="35"/>
      <c r="C117" s="35"/>
      <c r="D117" s="130"/>
      <c r="E117" s="35"/>
      <c r="F117" s="41"/>
      <c r="G117" s="35"/>
    </row>
    <row r="118" spans="1:7" ht="15" hidden="1" customHeight="1">
      <c r="A118" s="35"/>
      <c r="B118" s="35"/>
      <c r="C118" s="35"/>
      <c r="D118" s="130"/>
      <c r="E118" s="35"/>
      <c r="F118" s="41"/>
      <c r="G118" s="35"/>
    </row>
    <row r="119" spans="1:7" ht="15" hidden="1" customHeight="1">
      <c r="A119" s="35"/>
      <c r="B119" s="35"/>
      <c r="C119" s="35"/>
      <c r="D119" s="130"/>
      <c r="E119" s="35"/>
      <c r="F119" s="41"/>
      <c r="G119" s="35"/>
    </row>
    <row r="120" spans="1:7" ht="15" hidden="1" customHeight="1">
      <c r="A120" s="35"/>
      <c r="B120" s="35"/>
      <c r="C120" s="35"/>
      <c r="D120" s="130"/>
      <c r="E120" s="35"/>
      <c r="F120" s="41"/>
      <c r="G120" s="35"/>
    </row>
    <row r="121" spans="1:7" ht="15" hidden="1" customHeight="1">
      <c r="A121" s="35"/>
      <c r="B121" s="35"/>
      <c r="C121" s="35"/>
      <c r="D121" s="130"/>
      <c r="E121" s="35"/>
      <c r="F121" s="41"/>
      <c r="G121" s="35"/>
    </row>
    <row r="122" spans="1:7" ht="15" hidden="1" customHeight="1">
      <c r="A122" s="35"/>
      <c r="B122" s="35"/>
      <c r="C122" s="35"/>
      <c r="D122" s="130"/>
      <c r="E122" s="35"/>
      <c r="F122" s="41"/>
      <c r="G122" s="35"/>
    </row>
    <row r="123" spans="1:7" ht="15" hidden="1" customHeight="1">
      <c r="A123" s="35"/>
      <c r="B123" s="35"/>
      <c r="C123" s="35"/>
      <c r="D123" s="130"/>
      <c r="E123" s="35"/>
      <c r="F123" s="41"/>
      <c r="G123" s="35"/>
    </row>
    <row r="124" spans="1:7" ht="15" hidden="1" customHeight="1">
      <c r="A124" s="35"/>
      <c r="B124" s="35"/>
      <c r="C124" s="35"/>
      <c r="D124" s="130"/>
      <c r="E124" s="35"/>
      <c r="F124" s="41"/>
      <c r="G124" s="35"/>
    </row>
    <row r="125" spans="1:7" ht="15" hidden="1" customHeight="1">
      <c r="A125" s="35"/>
      <c r="B125" s="35"/>
      <c r="C125" s="35"/>
      <c r="D125" s="130"/>
      <c r="E125" s="35"/>
      <c r="F125" s="41"/>
      <c r="G125" s="35"/>
    </row>
    <row r="126" spans="1:7" ht="15" hidden="1" customHeight="1">
      <c r="A126" s="35"/>
      <c r="B126" s="35"/>
      <c r="C126" s="35"/>
      <c r="D126" s="130"/>
      <c r="E126" s="35"/>
      <c r="F126" s="41"/>
      <c r="G126" s="35"/>
    </row>
    <row r="127" spans="1:7" ht="15" hidden="1" customHeight="1">
      <c r="A127" s="35"/>
      <c r="B127" s="35"/>
      <c r="C127" s="35"/>
      <c r="D127" s="130"/>
      <c r="E127" s="35"/>
      <c r="F127" s="41"/>
      <c r="G127" s="35"/>
    </row>
    <row r="128" spans="1:7" ht="15" hidden="1" customHeight="1">
      <c r="A128" s="35"/>
      <c r="B128" s="35"/>
      <c r="C128" s="35"/>
      <c r="D128" s="130"/>
      <c r="E128" s="35"/>
      <c r="F128" s="41"/>
      <c r="G128" s="35"/>
    </row>
    <row r="129" spans="1:7" ht="15" hidden="1" customHeight="1">
      <c r="A129" s="35"/>
      <c r="B129" s="35"/>
      <c r="C129" s="35"/>
      <c r="D129" s="130"/>
      <c r="E129" s="35"/>
      <c r="F129" s="41"/>
      <c r="G129" s="35"/>
    </row>
    <row r="130" spans="1:7" ht="15" hidden="1" customHeight="1">
      <c r="A130" s="35"/>
      <c r="B130" s="35"/>
      <c r="C130" s="35"/>
      <c r="D130" s="130"/>
      <c r="E130" s="35"/>
      <c r="F130" s="41"/>
      <c r="G130" s="35"/>
    </row>
    <row r="131" spans="1:7" ht="15" hidden="1" customHeight="1">
      <c r="A131" s="35"/>
      <c r="B131" s="35"/>
      <c r="C131" s="35"/>
      <c r="D131" s="130"/>
      <c r="E131" s="35"/>
      <c r="F131" s="41"/>
      <c r="G131" s="35"/>
    </row>
    <row r="132" spans="1:7" ht="15" hidden="1" customHeight="1">
      <c r="A132" s="35"/>
      <c r="B132" s="35"/>
      <c r="C132" s="35"/>
      <c r="D132" s="130"/>
      <c r="E132" s="35"/>
      <c r="F132" s="41"/>
      <c r="G132" s="35"/>
    </row>
    <row r="133" spans="1:7" ht="15" hidden="1" customHeight="1">
      <c r="A133" s="35"/>
      <c r="B133" s="35"/>
      <c r="C133" s="35"/>
      <c r="D133" s="130"/>
      <c r="E133" s="35"/>
      <c r="F133" s="41"/>
      <c r="G133" s="35"/>
    </row>
    <row r="134" spans="1:7" ht="15" hidden="1" customHeight="1">
      <c r="A134" s="35"/>
      <c r="B134" s="35"/>
      <c r="C134" s="35"/>
      <c r="D134" s="130"/>
      <c r="E134" s="35"/>
      <c r="F134" s="41"/>
      <c r="G134" s="35"/>
    </row>
    <row r="135" spans="1:7" ht="15" hidden="1" customHeight="1">
      <c r="A135" s="35"/>
      <c r="B135" s="35"/>
      <c r="C135" s="35"/>
      <c r="D135" s="130"/>
      <c r="E135" s="35"/>
      <c r="F135" s="41"/>
      <c r="G135" s="35"/>
    </row>
    <row r="136" spans="1:7" ht="15" hidden="1" customHeight="1">
      <c r="A136" s="35"/>
      <c r="B136" s="35"/>
      <c r="C136" s="35"/>
      <c r="D136" s="130"/>
      <c r="E136" s="35"/>
      <c r="F136" s="41"/>
      <c r="G136" s="35"/>
    </row>
    <row r="137" spans="1:7" ht="15" hidden="1" customHeight="1">
      <c r="A137" s="35"/>
      <c r="B137" s="35"/>
      <c r="C137" s="35"/>
      <c r="D137" s="130"/>
      <c r="E137" s="35"/>
      <c r="F137" s="41"/>
      <c r="G137" s="35"/>
    </row>
    <row r="138" spans="1:7" ht="15" hidden="1" customHeight="1">
      <c r="A138" s="35"/>
      <c r="B138" s="35"/>
      <c r="C138" s="35"/>
      <c r="D138" s="130"/>
      <c r="E138" s="35"/>
      <c r="F138" s="41"/>
      <c r="G138" s="35"/>
    </row>
    <row r="139" spans="1:7" ht="15" hidden="1" customHeight="1">
      <c r="A139" s="35"/>
      <c r="B139" s="35"/>
      <c r="C139" s="35"/>
      <c r="D139" s="130"/>
      <c r="E139" s="35"/>
      <c r="F139" s="41"/>
      <c r="G139" s="35"/>
    </row>
    <row r="140" spans="1:7" ht="15" hidden="1" customHeight="1">
      <c r="A140" s="35"/>
      <c r="B140" s="35"/>
      <c r="C140" s="35"/>
      <c r="D140" s="130"/>
      <c r="E140" s="35"/>
      <c r="F140" s="41"/>
      <c r="G140" s="35"/>
    </row>
    <row r="141" spans="1:7" ht="15" hidden="1" customHeight="1">
      <c r="A141" s="35"/>
      <c r="B141" s="35"/>
      <c r="C141" s="35"/>
      <c r="D141" s="130"/>
      <c r="E141" s="35"/>
      <c r="F141" s="41"/>
      <c r="G141" s="35"/>
    </row>
    <row r="142" spans="1:7" ht="15" hidden="1" customHeight="1">
      <c r="A142" s="35"/>
      <c r="B142" s="35"/>
      <c r="C142" s="35"/>
      <c r="D142" s="130"/>
      <c r="E142" s="35"/>
      <c r="F142" s="41"/>
      <c r="G142" s="35"/>
    </row>
    <row r="143" spans="1:7" ht="15" hidden="1" customHeight="1">
      <c r="A143" s="35"/>
      <c r="B143" s="35"/>
      <c r="C143" s="35"/>
      <c r="D143" s="130"/>
      <c r="E143" s="35"/>
      <c r="F143" s="41"/>
      <c r="G143" s="35"/>
    </row>
    <row r="144" spans="1:7" ht="15" hidden="1" customHeight="1">
      <c r="A144" s="35"/>
      <c r="B144" s="35"/>
      <c r="C144" s="35"/>
      <c r="D144" s="130"/>
      <c r="E144" s="35"/>
      <c r="F144" s="41"/>
      <c r="G144" s="35"/>
    </row>
    <row r="145" spans="1:26" ht="15" hidden="1" customHeight="1">
      <c r="A145" s="35"/>
      <c r="B145" s="35"/>
      <c r="C145" s="35"/>
      <c r="D145" s="130"/>
      <c r="E145" s="35"/>
      <c r="F145" s="41"/>
      <c r="G145" s="35"/>
    </row>
    <row r="146" spans="1:26" ht="15" hidden="1" customHeight="1">
      <c r="A146" s="35"/>
      <c r="B146" s="35"/>
      <c r="C146" s="35"/>
      <c r="D146" s="130"/>
      <c r="E146" s="35"/>
      <c r="F146" s="41"/>
      <c r="G146" s="35"/>
    </row>
    <row r="147" spans="1:26" ht="15" hidden="1" customHeight="1">
      <c r="A147" s="35"/>
      <c r="B147" s="35"/>
      <c r="C147" s="35"/>
      <c r="D147" s="130"/>
      <c r="E147" s="35"/>
      <c r="F147" s="41"/>
      <c r="G147" s="35"/>
    </row>
    <row r="148" spans="1:26" ht="15" hidden="1" customHeight="1">
      <c r="A148" s="35"/>
      <c r="B148" s="35"/>
      <c r="C148" s="35"/>
      <c r="D148" s="130"/>
      <c r="E148" s="35"/>
      <c r="F148" s="41"/>
      <c r="G148" s="35"/>
    </row>
    <row r="149" spans="1:26" ht="15" hidden="1" customHeight="1">
      <c r="A149" s="35"/>
      <c r="B149" s="35"/>
      <c r="C149" s="35"/>
      <c r="D149" s="130"/>
      <c r="E149" s="35"/>
      <c r="F149" s="41"/>
      <c r="G149" s="35"/>
    </row>
    <row r="150" spans="1:26" ht="15" hidden="1" customHeight="1">
      <c r="A150" s="35"/>
      <c r="B150" s="35"/>
      <c r="C150" s="35"/>
      <c r="D150" s="130"/>
      <c r="E150" s="35"/>
      <c r="F150" s="41"/>
      <c r="G150" s="35"/>
    </row>
    <row r="151" spans="1:26" ht="15" hidden="1" customHeight="1">
      <c r="A151" s="35"/>
      <c r="B151" s="35"/>
      <c r="C151" s="35"/>
      <c r="D151" s="130"/>
      <c r="E151" s="35"/>
      <c r="F151" s="41"/>
      <c r="G151" s="35"/>
    </row>
    <row r="152" spans="1:26" ht="15" customHeight="1">
      <c r="A152" s="114"/>
      <c r="B152" s="114"/>
      <c r="C152" s="114"/>
      <c r="D152" s="131"/>
      <c r="E152" s="114"/>
      <c r="F152" s="115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spans="1:26" ht="12.5">
      <c r="A153" s="114"/>
      <c r="B153" s="114"/>
      <c r="C153" s="114"/>
      <c r="D153" s="131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spans="1:26" ht="12.5">
      <c r="A154" s="114"/>
      <c r="B154" s="114"/>
      <c r="C154" s="114"/>
      <c r="D154" s="131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spans="1:26" ht="12.5">
      <c r="A155" s="114"/>
      <c r="B155" s="114"/>
      <c r="C155" s="114"/>
      <c r="D155" s="131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spans="1:26" ht="12.5">
      <c r="A156" s="114"/>
      <c r="B156" s="114"/>
      <c r="C156" s="114"/>
      <c r="D156" s="131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spans="1:26" ht="12.5">
      <c r="A157" s="114"/>
      <c r="B157" s="114"/>
      <c r="C157" s="114"/>
      <c r="D157" s="131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spans="1:26" ht="12.5">
      <c r="A158" s="114"/>
      <c r="B158" s="114"/>
      <c r="C158" s="114"/>
      <c r="D158" s="131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spans="1:26" ht="12.5">
      <c r="A159" s="114"/>
      <c r="B159" s="114"/>
      <c r="C159" s="114"/>
      <c r="D159" s="131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spans="1:26" ht="12.5">
      <c r="A160" s="114"/>
      <c r="B160" s="114"/>
      <c r="C160" s="114"/>
      <c r="D160" s="131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spans="1:26" ht="12.5">
      <c r="A161" s="114"/>
      <c r="B161" s="114"/>
      <c r="C161" s="114"/>
      <c r="D161" s="131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spans="1:26" ht="12.5">
      <c r="A162" s="114"/>
      <c r="B162" s="114"/>
      <c r="C162" s="114"/>
      <c r="D162" s="131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spans="1:26" ht="12.5">
      <c r="A163" s="114"/>
      <c r="B163" s="114"/>
      <c r="C163" s="114"/>
      <c r="D163" s="131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spans="1:26" ht="12.5">
      <c r="A164" s="114"/>
      <c r="B164" s="114"/>
      <c r="C164" s="114"/>
      <c r="D164" s="131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spans="1:26" ht="12.5">
      <c r="A165" s="114"/>
      <c r="B165" s="114"/>
      <c r="C165" s="114"/>
      <c r="D165" s="131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spans="1:26" ht="12.5">
      <c r="A166" s="114"/>
      <c r="B166" s="114"/>
      <c r="C166" s="114"/>
      <c r="D166" s="131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spans="1:26" ht="12.5">
      <c r="A167" s="114"/>
      <c r="B167" s="114"/>
      <c r="C167" s="114"/>
      <c r="D167" s="131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spans="1:26" ht="12.5">
      <c r="A168" s="114"/>
      <c r="B168" s="114"/>
      <c r="C168" s="114"/>
      <c r="D168" s="131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spans="1:26" ht="12.5">
      <c r="A169" s="114"/>
      <c r="B169" s="114"/>
      <c r="C169" s="114"/>
      <c r="D169" s="131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spans="1:26" ht="12.5">
      <c r="A170" s="114"/>
      <c r="B170" s="114"/>
      <c r="C170" s="114"/>
      <c r="D170" s="131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spans="1:26" ht="12.5">
      <c r="A171" s="114"/>
      <c r="B171" s="114"/>
      <c r="C171" s="114"/>
      <c r="D171" s="131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spans="1:26" ht="12.5">
      <c r="A172" s="114"/>
      <c r="B172" s="114"/>
      <c r="C172" s="114"/>
      <c r="D172" s="131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spans="1:26" ht="12.5">
      <c r="A173" s="114"/>
      <c r="B173" s="114"/>
      <c r="C173" s="114"/>
      <c r="D173" s="131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spans="1:26" ht="12.5">
      <c r="A174" s="114"/>
      <c r="B174" s="114"/>
      <c r="C174" s="114"/>
      <c r="D174" s="131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spans="1:26" ht="12.5">
      <c r="A175" s="114"/>
      <c r="B175" s="114"/>
      <c r="C175" s="114"/>
      <c r="D175" s="131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spans="1:26" ht="12.5">
      <c r="A176" s="114"/>
      <c r="B176" s="114"/>
      <c r="C176" s="114"/>
      <c r="D176" s="131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spans="1:26" ht="12.5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spans="1:26" ht="12.5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spans="1:26" ht="12.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spans="1:26" ht="12.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spans="1:26" ht="12.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spans="1:26" ht="12.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spans="1:26" ht="12.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spans="1:26" ht="15.5">
      <c r="A184" s="35"/>
      <c r="B184" s="35"/>
      <c r="C184" s="35"/>
      <c r="D184" s="35"/>
      <c r="E184" s="35"/>
      <c r="F184" s="41"/>
      <c r="G184" s="35"/>
    </row>
    <row r="185" spans="1:26" ht="15.5">
      <c r="A185" s="35"/>
      <c r="B185" s="35"/>
      <c r="C185" s="35"/>
      <c r="D185" s="35"/>
      <c r="E185" s="35"/>
      <c r="F185" s="41"/>
      <c r="G185" s="35"/>
    </row>
    <row r="186" spans="1:26" ht="15.5">
      <c r="A186" s="35"/>
      <c r="B186" s="35"/>
      <c r="C186" s="35"/>
      <c r="D186" s="35"/>
      <c r="E186" s="35"/>
      <c r="F186" s="41"/>
      <c r="G186" s="35"/>
    </row>
    <row r="187" spans="1:26" ht="15.5">
      <c r="A187" s="35"/>
      <c r="B187" s="35"/>
      <c r="C187" s="35"/>
      <c r="D187" s="35"/>
      <c r="E187" s="35"/>
      <c r="F187" s="41"/>
      <c r="G187" s="35"/>
    </row>
    <row r="188" spans="1:26" ht="15.5">
      <c r="A188" s="35"/>
      <c r="B188" s="35"/>
      <c r="C188" s="35"/>
      <c r="D188" s="35"/>
      <c r="E188" s="35"/>
      <c r="F188" s="41"/>
      <c r="G188" s="35"/>
    </row>
    <row r="189" spans="1:26" ht="15.5">
      <c r="A189" s="35"/>
      <c r="B189" s="35"/>
      <c r="C189" s="35"/>
      <c r="D189" s="35"/>
      <c r="E189" s="35"/>
      <c r="F189" s="41"/>
      <c r="G189" s="35"/>
    </row>
    <row r="190" spans="1:26" ht="15.5">
      <c r="A190" s="35"/>
      <c r="B190" s="35"/>
      <c r="C190" s="35"/>
      <c r="D190" s="35"/>
      <c r="E190" s="35"/>
      <c r="F190" s="41"/>
      <c r="G190" s="35"/>
    </row>
    <row r="191" spans="1:26" ht="15.5">
      <c r="A191" s="35"/>
      <c r="B191" s="35"/>
      <c r="C191" s="35"/>
      <c r="D191" s="35"/>
      <c r="E191" s="35"/>
      <c r="F191" s="41"/>
      <c r="G191" s="35"/>
    </row>
    <row r="192" spans="1:26" ht="15.5">
      <c r="A192" s="35"/>
      <c r="B192" s="35"/>
      <c r="C192" s="35"/>
      <c r="D192" s="35"/>
      <c r="E192" s="35"/>
      <c r="F192" s="41"/>
      <c r="G192" s="35"/>
    </row>
    <row r="193" spans="1:7" ht="15.5">
      <c r="A193" s="35"/>
      <c r="B193" s="35"/>
      <c r="C193" s="35"/>
      <c r="D193" s="35"/>
      <c r="E193" s="35"/>
      <c r="F193" s="41"/>
      <c r="G193" s="35"/>
    </row>
    <row r="194" spans="1:7" ht="15.5">
      <c r="A194" s="35"/>
      <c r="B194" s="35"/>
      <c r="C194" s="35"/>
      <c r="D194" s="35"/>
      <c r="E194" s="35"/>
      <c r="F194" s="41"/>
      <c r="G194" s="35"/>
    </row>
    <row r="195" spans="1:7" ht="15.5">
      <c r="A195" s="35"/>
      <c r="B195" s="35"/>
      <c r="C195" s="35"/>
      <c r="D195" s="35"/>
      <c r="E195" s="35"/>
      <c r="F195" s="41"/>
      <c r="G195" s="35"/>
    </row>
    <row r="196" spans="1:7" ht="15.5">
      <c r="A196" s="35"/>
      <c r="B196" s="35"/>
      <c r="C196" s="35"/>
      <c r="D196" s="35"/>
      <c r="E196" s="35"/>
      <c r="F196" s="41"/>
      <c r="G196" s="35"/>
    </row>
    <row r="197" spans="1:7" ht="15.5">
      <c r="A197" s="35"/>
      <c r="B197" s="35"/>
      <c r="C197" s="35"/>
      <c r="D197" s="35"/>
      <c r="E197" s="35"/>
      <c r="F197" s="41"/>
      <c r="G197" s="35"/>
    </row>
    <row r="198" spans="1:7" ht="15.5">
      <c r="A198" s="35"/>
      <c r="B198" s="35"/>
      <c r="C198" s="35"/>
      <c r="D198" s="35"/>
      <c r="E198" s="35"/>
      <c r="F198" s="41"/>
      <c r="G198" s="35"/>
    </row>
    <row r="199" spans="1:7" ht="15.5">
      <c r="A199" s="35"/>
      <c r="B199" s="35"/>
      <c r="C199" s="35"/>
      <c r="D199" s="35"/>
      <c r="E199" s="35"/>
      <c r="F199" s="41"/>
      <c r="G199" s="35"/>
    </row>
    <row r="200" spans="1:7" ht="15.5">
      <c r="A200" s="35"/>
      <c r="B200" s="35"/>
      <c r="C200" s="35"/>
      <c r="D200" s="35"/>
      <c r="E200" s="35"/>
      <c r="F200" s="41"/>
      <c r="G200" s="35"/>
    </row>
    <row r="201" spans="1:7" ht="15.5">
      <c r="A201" s="35"/>
      <c r="B201" s="35"/>
      <c r="C201" s="35"/>
      <c r="D201" s="35"/>
      <c r="E201" s="35"/>
      <c r="F201" s="41"/>
      <c r="G201" s="35"/>
    </row>
    <row r="202" spans="1:7" ht="15.5">
      <c r="A202" s="35"/>
      <c r="B202" s="35"/>
      <c r="C202" s="35"/>
      <c r="D202" s="35"/>
      <c r="E202" s="35"/>
      <c r="F202" s="41"/>
      <c r="G202" s="35"/>
    </row>
    <row r="203" spans="1:7" ht="15.5">
      <c r="A203" s="35"/>
      <c r="B203" s="35"/>
      <c r="C203" s="35"/>
      <c r="D203" s="35"/>
      <c r="E203" s="35"/>
      <c r="F203" s="41"/>
      <c r="G203" s="35"/>
    </row>
    <row r="204" spans="1:7" ht="15.5">
      <c r="A204" s="35"/>
      <c r="B204" s="35"/>
      <c r="C204" s="35"/>
      <c r="D204" s="35"/>
      <c r="E204" s="35"/>
      <c r="F204" s="41"/>
      <c r="G204" s="35"/>
    </row>
    <row r="205" spans="1:7" ht="15.5">
      <c r="A205" s="35"/>
      <c r="B205" s="35"/>
      <c r="C205" s="35"/>
      <c r="D205" s="35"/>
      <c r="E205" s="35"/>
      <c r="F205" s="41"/>
      <c r="G205" s="35"/>
    </row>
    <row r="206" spans="1:7" ht="15.5">
      <c r="A206" s="35"/>
      <c r="B206" s="35"/>
      <c r="C206" s="35"/>
      <c r="D206" s="35"/>
      <c r="E206" s="35"/>
      <c r="F206" s="41"/>
      <c r="G206" s="35"/>
    </row>
    <row r="207" spans="1:7" ht="15.5">
      <c r="A207" s="35"/>
      <c r="B207" s="35"/>
      <c r="C207" s="35"/>
      <c r="D207" s="35"/>
      <c r="E207" s="35"/>
      <c r="F207" s="41"/>
      <c r="G207" s="35"/>
    </row>
    <row r="208" spans="1:7" ht="15.5">
      <c r="A208" s="35"/>
      <c r="B208" s="35"/>
      <c r="C208" s="35"/>
      <c r="D208" s="35"/>
      <c r="E208" s="35"/>
      <c r="F208" s="41"/>
      <c r="G208" s="35"/>
    </row>
    <row r="209" spans="1:7" ht="15.5">
      <c r="A209" s="35"/>
      <c r="B209" s="35"/>
      <c r="C209" s="35"/>
      <c r="D209" s="35"/>
      <c r="E209" s="35"/>
      <c r="F209" s="41"/>
      <c r="G209" s="35"/>
    </row>
    <row r="210" spans="1:7" ht="15.5">
      <c r="A210" s="35"/>
      <c r="B210" s="35"/>
      <c r="C210" s="35"/>
      <c r="D210" s="35"/>
      <c r="E210" s="35"/>
      <c r="F210" s="41"/>
      <c r="G210" s="35"/>
    </row>
    <row r="211" spans="1:7" ht="15.5">
      <c r="A211" s="35"/>
      <c r="B211" s="35"/>
      <c r="C211" s="35"/>
      <c r="D211" s="35"/>
      <c r="E211" s="35"/>
      <c r="F211" s="41"/>
      <c r="G211" s="35"/>
    </row>
    <row r="212" spans="1:7" ht="15.5">
      <c r="A212" s="35"/>
      <c r="B212" s="35"/>
      <c r="C212" s="35"/>
      <c r="D212" s="35"/>
      <c r="E212" s="35"/>
      <c r="F212" s="41"/>
      <c r="G212" s="35"/>
    </row>
    <row r="213" spans="1:7" ht="15.5">
      <c r="A213" s="35"/>
      <c r="B213" s="35"/>
      <c r="C213" s="35"/>
      <c r="D213" s="35"/>
      <c r="E213" s="35"/>
      <c r="F213" s="41"/>
      <c r="G213" s="35"/>
    </row>
    <row r="214" spans="1:7" ht="15.5">
      <c r="A214" s="35"/>
      <c r="B214" s="35"/>
      <c r="C214" s="35"/>
      <c r="D214" s="35"/>
      <c r="E214" s="35"/>
      <c r="F214" s="41"/>
      <c r="G214" s="35"/>
    </row>
    <row r="215" spans="1:7" ht="15.5">
      <c r="A215" s="35"/>
      <c r="B215" s="35"/>
      <c r="C215" s="35"/>
      <c r="D215" s="35"/>
      <c r="E215" s="35"/>
      <c r="F215" s="41"/>
      <c r="G215" s="35"/>
    </row>
    <row r="216" spans="1:7" ht="15.5">
      <c r="A216" s="35"/>
      <c r="B216" s="35"/>
      <c r="C216" s="35"/>
      <c r="D216" s="35"/>
      <c r="E216" s="35"/>
      <c r="F216" s="41"/>
      <c r="G216" s="35"/>
    </row>
    <row r="217" spans="1:7" ht="15.5">
      <c r="A217" s="35"/>
      <c r="B217" s="35"/>
      <c r="C217" s="35"/>
      <c r="D217" s="35"/>
      <c r="E217" s="35"/>
      <c r="F217" s="41"/>
      <c r="G217" s="35"/>
    </row>
    <row r="218" spans="1:7" ht="15.5">
      <c r="A218" s="35"/>
      <c r="B218" s="35"/>
      <c r="C218" s="35"/>
      <c r="D218" s="35"/>
      <c r="E218" s="35"/>
      <c r="F218" s="41"/>
      <c r="G218" s="35"/>
    </row>
    <row r="219" spans="1:7" ht="15.5">
      <c r="A219" s="35"/>
      <c r="B219" s="35"/>
      <c r="C219" s="35"/>
      <c r="D219" s="35"/>
      <c r="E219" s="35"/>
      <c r="F219" s="41"/>
      <c r="G219" s="35"/>
    </row>
    <row r="220" spans="1:7" ht="15.5">
      <c r="A220" s="35"/>
      <c r="B220" s="35"/>
      <c r="C220" s="35"/>
      <c r="D220" s="35"/>
      <c r="E220" s="35"/>
      <c r="F220" s="41"/>
      <c r="G220" s="35"/>
    </row>
    <row r="221" spans="1:7" ht="15.5">
      <c r="A221" s="35"/>
      <c r="B221" s="35"/>
      <c r="C221" s="35"/>
      <c r="D221" s="35"/>
      <c r="E221" s="35"/>
      <c r="F221" s="41"/>
      <c r="G221" s="35"/>
    </row>
    <row r="222" spans="1:7" ht="15.5">
      <c r="A222" s="35"/>
      <c r="B222" s="35"/>
      <c r="C222" s="35"/>
      <c r="D222" s="35"/>
      <c r="E222" s="35"/>
      <c r="F222" s="41"/>
      <c r="G222" s="35"/>
    </row>
    <row r="223" spans="1:7" ht="15.5">
      <c r="A223" s="35"/>
      <c r="B223" s="35"/>
      <c r="C223" s="35"/>
      <c r="D223" s="35"/>
      <c r="E223" s="35"/>
      <c r="F223" s="41"/>
      <c r="G223" s="35"/>
    </row>
    <row r="224" spans="1:7" ht="15.5">
      <c r="A224" s="35"/>
      <c r="B224" s="35"/>
      <c r="C224" s="35"/>
      <c r="D224" s="35"/>
      <c r="E224" s="35"/>
      <c r="F224" s="41"/>
      <c r="G224" s="35"/>
    </row>
    <row r="225" spans="1:7" ht="15.5">
      <c r="A225" s="35"/>
      <c r="B225" s="35"/>
      <c r="C225" s="35"/>
      <c r="D225" s="35"/>
      <c r="E225" s="35"/>
      <c r="F225" s="41"/>
      <c r="G225" s="35"/>
    </row>
    <row r="226" spans="1:7" ht="15.5">
      <c r="A226" s="35"/>
      <c r="B226" s="35"/>
      <c r="C226" s="35"/>
      <c r="D226" s="35"/>
      <c r="E226" s="35"/>
      <c r="F226" s="41"/>
      <c r="G226" s="35"/>
    </row>
    <row r="227" spans="1:7" ht="15.5">
      <c r="A227" s="35"/>
      <c r="B227" s="35"/>
      <c r="C227" s="35"/>
      <c r="D227" s="35"/>
      <c r="E227" s="35"/>
      <c r="F227" s="41"/>
      <c r="G227" s="35"/>
    </row>
    <row r="228" spans="1:7" ht="15.5">
      <c r="A228" s="35"/>
      <c r="B228" s="35"/>
      <c r="C228" s="35"/>
      <c r="D228" s="35"/>
      <c r="E228" s="35"/>
      <c r="F228" s="41"/>
      <c r="G228" s="35"/>
    </row>
    <row r="229" spans="1:7" ht="15.5">
      <c r="A229" s="35"/>
      <c r="B229" s="35"/>
      <c r="C229" s="35"/>
      <c r="D229" s="35"/>
      <c r="E229" s="35"/>
      <c r="F229" s="41"/>
      <c r="G229" s="35"/>
    </row>
    <row r="230" spans="1:7" ht="15.5">
      <c r="A230" s="35"/>
      <c r="B230" s="35"/>
      <c r="C230" s="35"/>
      <c r="D230" s="35"/>
      <c r="E230" s="35"/>
      <c r="F230" s="41"/>
      <c r="G230" s="35"/>
    </row>
    <row r="231" spans="1:7" ht="15.5">
      <c r="A231" s="35"/>
      <c r="B231" s="35"/>
      <c r="C231" s="35"/>
      <c r="D231" s="35"/>
      <c r="E231" s="35"/>
      <c r="F231" s="41"/>
      <c r="G231" s="35"/>
    </row>
    <row r="232" spans="1:7" ht="15.5">
      <c r="A232" s="35"/>
      <c r="B232" s="35"/>
      <c r="C232" s="35"/>
      <c r="D232" s="35"/>
      <c r="E232" s="35"/>
      <c r="F232" s="41"/>
      <c r="G232" s="35"/>
    </row>
    <row r="233" spans="1:7" ht="15.5">
      <c r="A233" s="35"/>
      <c r="B233" s="35"/>
      <c r="C233" s="35"/>
      <c r="D233" s="35"/>
      <c r="E233" s="35"/>
      <c r="F233" s="41"/>
      <c r="G233" s="35"/>
    </row>
    <row r="234" spans="1:7" ht="15.5">
      <c r="A234" s="35"/>
      <c r="B234" s="35"/>
      <c r="C234" s="35"/>
      <c r="D234" s="35"/>
      <c r="E234" s="35"/>
      <c r="F234" s="41"/>
      <c r="G234" s="35"/>
    </row>
    <row r="235" spans="1:7" ht="15.5">
      <c r="A235" s="35"/>
      <c r="B235" s="35"/>
      <c r="C235" s="35"/>
      <c r="D235" s="35"/>
      <c r="E235" s="35"/>
      <c r="F235" s="41"/>
      <c r="G235" s="35"/>
    </row>
    <row r="236" spans="1:7" ht="15.5">
      <c r="A236" s="35"/>
      <c r="B236" s="35"/>
      <c r="C236" s="35"/>
      <c r="D236" s="35"/>
      <c r="E236" s="35"/>
      <c r="F236" s="41"/>
      <c r="G236" s="35"/>
    </row>
    <row r="237" spans="1:7" ht="15.5">
      <c r="A237" s="35"/>
      <c r="B237" s="35"/>
      <c r="C237" s="35"/>
      <c r="D237" s="35"/>
      <c r="E237" s="35"/>
      <c r="F237" s="41"/>
      <c r="G237" s="35"/>
    </row>
    <row r="238" spans="1:7" ht="15.5">
      <c r="A238" s="35"/>
      <c r="B238" s="35"/>
      <c r="C238" s="35"/>
      <c r="D238" s="35"/>
      <c r="E238" s="35"/>
      <c r="F238" s="41"/>
      <c r="G238" s="35"/>
    </row>
    <row r="239" spans="1:7" ht="15.5">
      <c r="A239" s="35"/>
      <c r="B239" s="35"/>
      <c r="C239" s="35"/>
      <c r="D239" s="35"/>
      <c r="E239" s="35"/>
      <c r="F239" s="41"/>
      <c r="G239" s="35"/>
    </row>
    <row r="240" spans="1:7" ht="15.5">
      <c r="A240" s="35"/>
      <c r="B240" s="35"/>
      <c r="C240" s="35"/>
      <c r="D240" s="35"/>
      <c r="E240" s="35"/>
      <c r="F240" s="41"/>
      <c r="G240" s="35"/>
    </row>
    <row r="241" spans="1:7" ht="15.5">
      <c r="A241" s="35"/>
      <c r="B241" s="35"/>
      <c r="C241" s="35"/>
      <c r="D241" s="35"/>
      <c r="E241" s="35"/>
      <c r="F241" s="41"/>
      <c r="G241" s="35"/>
    </row>
    <row r="242" spans="1:7" ht="15.5">
      <c r="A242" s="35"/>
      <c r="B242" s="35"/>
      <c r="C242" s="35"/>
      <c r="D242" s="35"/>
      <c r="E242" s="35"/>
      <c r="F242" s="41"/>
      <c r="G242" s="35"/>
    </row>
    <row r="243" spans="1:7" ht="15.5">
      <c r="A243" s="35"/>
      <c r="B243" s="35"/>
      <c r="C243" s="35"/>
      <c r="D243" s="35"/>
      <c r="E243" s="35"/>
      <c r="F243" s="41"/>
      <c r="G243" s="35"/>
    </row>
    <row r="244" spans="1:7" ht="15.5">
      <c r="A244" s="35"/>
      <c r="B244" s="35"/>
      <c r="C244" s="35"/>
      <c r="D244" s="35"/>
      <c r="E244" s="35"/>
      <c r="F244" s="41"/>
      <c r="G244" s="35"/>
    </row>
    <row r="245" spans="1:7" ht="15.5">
      <c r="A245" s="35"/>
      <c r="B245" s="35"/>
      <c r="C245" s="35"/>
      <c r="D245" s="35"/>
      <c r="E245" s="35"/>
      <c r="F245" s="41"/>
      <c r="G245" s="35"/>
    </row>
    <row r="246" spans="1:7" ht="15.5">
      <c r="A246" s="35"/>
      <c r="B246" s="35"/>
      <c r="C246" s="35"/>
      <c r="D246" s="35"/>
      <c r="E246" s="35"/>
      <c r="F246" s="41"/>
      <c r="G246" s="35"/>
    </row>
    <row r="247" spans="1:7" ht="15.5">
      <c r="A247" s="35"/>
      <c r="B247" s="35"/>
      <c r="C247" s="35"/>
      <c r="D247" s="35"/>
      <c r="E247" s="35"/>
      <c r="F247" s="41"/>
      <c r="G247" s="35"/>
    </row>
    <row r="248" spans="1:7" ht="15.5">
      <c r="A248" s="35"/>
      <c r="B248" s="35"/>
      <c r="C248" s="35"/>
      <c r="D248" s="35"/>
      <c r="E248" s="35"/>
      <c r="F248" s="41"/>
      <c r="G248" s="35"/>
    </row>
    <row r="249" spans="1:7" ht="15.5">
      <c r="A249" s="35"/>
      <c r="B249" s="35"/>
      <c r="C249" s="35"/>
      <c r="D249" s="35"/>
      <c r="E249" s="35"/>
      <c r="F249" s="41"/>
      <c r="G249" s="35"/>
    </row>
    <row r="250" spans="1:7" ht="15.5">
      <c r="A250" s="35"/>
      <c r="B250" s="35"/>
      <c r="C250" s="35"/>
      <c r="D250" s="35"/>
      <c r="E250" s="35"/>
      <c r="F250" s="41"/>
      <c r="G250" s="35"/>
    </row>
    <row r="251" spans="1:7" ht="15.5">
      <c r="A251" s="35"/>
      <c r="B251" s="35"/>
      <c r="C251" s="35"/>
      <c r="D251" s="35"/>
      <c r="E251" s="35"/>
      <c r="F251" s="41"/>
      <c r="G251" s="35"/>
    </row>
    <row r="252" spans="1:7" ht="15.5">
      <c r="A252" s="35"/>
      <c r="B252" s="35"/>
      <c r="C252" s="35"/>
      <c r="D252" s="35"/>
      <c r="E252" s="35"/>
      <c r="F252" s="41"/>
      <c r="G252" s="35"/>
    </row>
    <row r="253" spans="1:7" ht="15.5">
      <c r="A253" s="35"/>
      <c r="B253" s="35"/>
      <c r="C253" s="35"/>
      <c r="D253" s="35"/>
      <c r="E253" s="35"/>
      <c r="F253" s="41"/>
      <c r="G253" s="35"/>
    </row>
    <row r="254" spans="1:7" ht="15.5">
      <c r="A254" s="35"/>
      <c r="B254" s="35"/>
      <c r="C254" s="35"/>
      <c r="D254" s="35"/>
      <c r="E254" s="35"/>
      <c r="F254" s="41"/>
      <c r="G254" s="35"/>
    </row>
    <row r="255" spans="1:7" ht="15.5">
      <c r="A255" s="35"/>
      <c r="B255" s="35"/>
      <c r="C255" s="35"/>
      <c r="D255" s="35"/>
      <c r="E255" s="35"/>
      <c r="F255" s="41"/>
      <c r="G255" s="35"/>
    </row>
    <row r="256" spans="1:7" ht="15.5">
      <c r="A256" s="35"/>
      <c r="B256" s="35"/>
      <c r="C256" s="35"/>
      <c r="D256" s="35"/>
      <c r="E256" s="35"/>
      <c r="F256" s="41"/>
      <c r="G256" s="35"/>
    </row>
    <row r="257" spans="1:7" ht="15.5">
      <c r="A257" s="35"/>
      <c r="B257" s="35"/>
      <c r="C257" s="35"/>
      <c r="D257" s="35"/>
      <c r="E257" s="35"/>
      <c r="F257" s="41"/>
      <c r="G257" s="35"/>
    </row>
    <row r="258" spans="1:7" ht="15.5">
      <c r="A258" s="35"/>
      <c r="B258" s="35"/>
      <c r="C258" s="35"/>
      <c r="D258" s="35"/>
      <c r="E258" s="35"/>
      <c r="F258" s="41"/>
      <c r="G258" s="35"/>
    </row>
    <row r="259" spans="1:7" ht="15.5">
      <c r="A259" s="35"/>
      <c r="B259" s="35"/>
      <c r="C259" s="35"/>
      <c r="D259" s="35"/>
      <c r="E259" s="35"/>
      <c r="F259" s="41"/>
      <c r="G259" s="35"/>
    </row>
    <row r="260" spans="1:7" ht="15.5">
      <c r="A260" s="35"/>
      <c r="B260" s="35"/>
      <c r="C260" s="35"/>
      <c r="D260" s="35"/>
      <c r="E260" s="35"/>
      <c r="F260" s="41"/>
      <c r="G260" s="35"/>
    </row>
    <row r="261" spans="1:7" ht="15.5">
      <c r="A261" s="35"/>
      <c r="B261" s="35"/>
      <c r="C261" s="35"/>
      <c r="D261" s="35"/>
      <c r="E261" s="35"/>
      <c r="F261" s="41"/>
      <c r="G261" s="35"/>
    </row>
    <row r="262" spans="1:7" ht="15.5">
      <c r="A262" s="35"/>
      <c r="B262" s="35"/>
      <c r="C262" s="35"/>
      <c r="D262" s="35"/>
      <c r="E262" s="35"/>
      <c r="F262" s="41"/>
      <c r="G262" s="35"/>
    </row>
    <row r="263" spans="1:7" ht="15.5">
      <c r="A263" s="35"/>
      <c r="B263" s="35"/>
      <c r="C263" s="35"/>
      <c r="D263" s="35"/>
      <c r="E263" s="35"/>
      <c r="F263" s="41"/>
      <c r="G263" s="35"/>
    </row>
    <row r="264" spans="1:7" ht="15.5">
      <c r="A264" s="35"/>
      <c r="B264" s="35"/>
      <c r="C264" s="35"/>
      <c r="D264" s="35"/>
      <c r="E264" s="35"/>
      <c r="F264" s="41"/>
      <c r="G264" s="35"/>
    </row>
    <row r="265" spans="1:7" ht="15.5">
      <c r="A265" s="35"/>
      <c r="B265" s="35"/>
      <c r="C265" s="35"/>
      <c r="D265" s="35"/>
      <c r="E265" s="35"/>
      <c r="F265" s="41"/>
      <c r="G265" s="35"/>
    </row>
    <row r="266" spans="1:7" ht="15.5">
      <c r="A266" s="35"/>
      <c r="B266" s="35"/>
      <c r="C266" s="35"/>
      <c r="D266" s="35"/>
      <c r="E266" s="35"/>
      <c r="F266" s="41"/>
      <c r="G266" s="35"/>
    </row>
    <row r="267" spans="1:7" ht="15.5">
      <c r="A267" s="35"/>
      <c r="B267" s="35"/>
      <c r="C267" s="35"/>
      <c r="D267" s="35"/>
      <c r="E267" s="35"/>
      <c r="F267" s="41"/>
      <c r="G267" s="35"/>
    </row>
    <row r="268" spans="1:7" ht="15.5">
      <c r="A268" s="35"/>
      <c r="B268" s="35"/>
      <c r="C268" s="35"/>
      <c r="D268" s="35"/>
      <c r="E268" s="35"/>
      <c r="F268" s="41"/>
      <c r="G268" s="35"/>
    </row>
    <row r="269" spans="1:7" ht="15.5">
      <c r="A269" s="35"/>
      <c r="B269" s="35"/>
      <c r="C269" s="35"/>
      <c r="D269" s="35"/>
      <c r="E269" s="35"/>
      <c r="F269" s="41"/>
      <c r="G269" s="35"/>
    </row>
    <row r="270" spans="1:7" ht="15.5">
      <c r="A270" s="35"/>
      <c r="B270" s="35"/>
      <c r="C270" s="35"/>
      <c r="D270" s="35"/>
      <c r="E270" s="35"/>
      <c r="F270" s="41"/>
      <c r="G270" s="35"/>
    </row>
    <row r="271" spans="1:7" ht="15.5">
      <c r="A271" s="35"/>
      <c r="B271" s="35"/>
      <c r="C271" s="35"/>
      <c r="D271" s="35"/>
      <c r="E271" s="35"/>
      <c r="F271" s="41"/>
      <c r="G271" s="35"/>
    </row>
    <row r="272" spans="1:7" ht="15.5">
      <c r="A272" s="35"/>
      <c r="B272" s="35"/>
      <c r="C272" s="35"/>
      <c r="D272" s="35"/>
      <c r="E272" s="35"/>
      <c r="F272" s="41"/>
      <c r="G272" s="35"/>
    </row>
    <row r="273" spans="1:7" ht="15.5">
      <c r="A273" s="35"/>
      <c r="B273" s="35"/>
      <c r="C273" s="35"/>
      <c r="D273" s="35"/>
      <c r="E273" s="35"/>
      <c r="F273" s="41"/>
      <c r="G273" s="35"/>
    </row>
    <row r="274" spans="1:7" ht="15.5">
      <c r="A274" s="35"/>
      <c r="B274" s="35"/>
      <c r="C274" s="35"/>
      <c r="D274" s="35"/>
      <c r="E274" s="35"/>
      <c r="F274" s="41"/>
      <c r="G274" s="35"/>
    </row>
    <row r="275" spans="1:7" ht="15.5">
      <c r="A275" s="35"/>
      <c r="B275" s="35"/>
      <c r="C275" s="35"/>
      <c r="D275" s="35"/>
      <c r="E275" s="35"/>
      <c r="F275" s="41"/>
      <c r="G275" s="35"/>
    </row>
    <row r="276" spans="1:7" ht="15.5">
      <c r="A276" s="35"/>
      <c r="B276" s="35"/>
      <c r="C276" s="35"/>
      <c r="D276" s="35"/>
      <c r="E276" s="35"/>
      <c r="F276" s="41"/>
      <c r="G276" s="35"/>
    </row>
    <row r="277" spans="1:7" ht="15.5">
      <c r="A277" s="35"/>
      <c r="B277" s="35"/>
      <c r="C277" s="35"/>
      <c r="D277" s="35"/>
      <c r="E277" s="35"/>
      <c r="F277" s="41"/>
      <c r="G277" s="35"/>
    </row>
    <row r="278" spans="1:7" ht="15.5">
      <c r="A278" s="35"/>
      <c r="B278" s="35"/>
      <c r="C278" s="35"/>
      <c r="D278" s="35"/>
      <c r="E278" s="35"/>
      <c r="F278" s="41"/>
      <c r="G278" s="35"/>
    </row>
    <row r="279" spans="1:7" ht="15.5">
      <c r="A279" s="35"/>
      <c r="B279" s="35"/>
      <c r="C279" s="35"/>
      <c r="D279" s="35"/>
      <c r="E279" s="35"/>
      <c r="F279" s="41"/>
      <c r="G279" s="35"/>
    </row>
    <row r="280" spans="1:7" ht="15.5">
      <c r="A280" s="35"/>
      <c r="B280" s="35"/>
      <c r="C280" s="35"/>
      <c r="D280" s="35"/>
      <c r="E280" s="35"/>
      <c r="F280" s="41"/>
      <c r="G280" s="35"/>
    </row>
    <row r="281" spans="1:7" ht="15.5">
      <c r="A281" s="35"/>
      <c r="B281" s="35"/>
      <c r="C281" s="35"/>
      <c r="D281" s="35"/>
      <c r="E281" s="35"/>
      <c r="F281" s="41"/>
      <c r="G281" s="35"/>
    </row>
    <row r="282" spans="1:7" ht="15.5">
      <c r="A282" s="35"/>
      <c r="B282" s="35"/>
      <c r="C282" s="35"/>
      <c r="D282" s="35"/>
      <c r="E282" s="35"/>
      <c r="F282" s="41"/>
      <c r="G282" s="35"/>
    </row>
    <row r="283" spans="1:7" ht="15.5">
      <c r="A283" s="35"/>
      <c r="B283" s="35"/>
      <c r="C283" s="35"/>
      <c r="D283" s="35"/>
      <c r="E283" s="35"/>
      <c r="F283" s="41"/>
      <c r="G283" s="35"/>
    </row>
    <row r="284" spans="1:7" ht="15.5">
      <c r="A284" s="35"/>
      <c r="B284" s="35"/>
      <c r="C284" s="35"/>
      <c r="D284" s="35"/>
      <c r="E284" s="35"/>
      <c r="F284" s="41"/>
      <c r="G284" s="35"/>
    </row>
    <row r="285" spans="1:7" ht="15.5">
      <c r="A285" s="35"/>
      <c r="B285" s="35"/>
      <c r="C285" s="35"/>
      <c r="D285" s="35"/>
      <c r="E285" s="35"/>
      <c r="F285" s="41"/>
      <c r="G285" s="35"/>
    </row>
    <row r="286" spans="1:7" ht="15.5">
      <c r="A286" s="35"/>
      <c r="B286" s="35"/>
      <c r="C286" s="35"/>
      <c r="D286" s="35"/>
      <c r="E286" s="35"/>
      <c r="F286" s="41"/>
      <c r="G286" s="35"/>
    </row>
    <row r="287" spans="1:7" ht="15.5">
      <c r="A287" s="35"/>
      <c r="B287" s="35"/>
      <c r="C287" s="35"/>
      <c r="D287" s="35"/>
      <c r="E287" s="35"/>
      <c r="F287" s="41"/>
      <c r="G287" s="35"/>
    </row>
    <row r="288" spans="1:7" ht="15.5">
      <c r="A288" s="35"/>
      <c r="B288" s="35"/>
      <c r="C288" s="35"/>
      <c r="D288" s="35"/>
      <c r="E288" s="35"/>
      <c r="F288" s="41"/>
      <c r="G288" s="35"/>
    </row>
    <row r="289" spans="1:7" ht="15.5">
      <c r="A289" s="35"/>
      <c r="B289" s="35"/>
      <c r="C289" s="35"/>
      <c r="D289" s="35"/>
      <c r="E289" s="35"/>
      <c r="F289" s="41"/>
      <c r="G289" s="35"/>
    </row>
    <row r="290" spans="1:7" ht="15.5">
      <c r="A290" s="35"/>
      <c r="B290" s="35"/>
      <c r="C290" s="35"/>
      <c r="D290" s="35"/>
      <c r="E290" s="35"/>
      <c r="F290" s="41"/>
      <c r="G290" s="35"/>
    </row>
    <row r="291" spans="1:7" ht="15.5">
      <c r="A291" s="35"/>
      <c r="B291" s="35"/>
      <c r="C291" s="35"/>
      <c r="D291" s="35"/>
      <c r="E291" s="35"/>
      <c r="F291" s="41"/>
      <c r="G291" s="35"/>
    </row>
    <row r="292" spans="1:7" ht="15.5">
      <c r="A292" s="35"/>
      <c r="B292" s="35"/>
      <c r="C292" s="35"/>
      <c r="D292" s="35"/>
      <c r="E292" s="35"/>
      <c r="F292" s="41"/>
      <c r="G292" s="35"/>
    </row>
    <row r="293" spans="1:7" ht="15.5">
      <c r="A293" s="35"/>
      <c r="B293" s="35"/>
      <c r="C293" s="35"/>
      <c r="D293" s="35"/>
      <c r="E293" s="35"/>
      <c r="F293" s="41"/>
      <c r="G293" s="35"/>
    </row>
    <row r="294" spans="1:7" ht="15.5">
      <c r="A294" s="35"/>
      <c r="B294" s="35"/>
      <c r="C294" s="35"/>
      <c r="D294" s="35"/>
      <c r="E294" s="35"/>
      <c r="F294" s="41"/>
      <c r="G294" s="35"/>
    </row>
    <row r="295" spans="1:7" ht="15.5">
      <c r="A295" s="35"/>
      <c r="B295" s="35"/>
      <c r="C295" s="35"/>
      <c r="D295" s="35"/>
      <c r="E295" s="35"/>
      <c r="F295" s="41"/>
      <c r="G295" s="35"/>
    </row>
    <row r="296" spans="1:7" ht="15.5">
      <c r="A296" s="35"/>
      <c r="B296" s="35"/>
      <c r="C296" s="35"/>
      <c r="D296" s="35"/>
      <c r="E296" s="35"/>
      <c r="F296" s="41"/>
      <c r="G296" s="35"/>
    </row>
    <row r="297" spans="1:7" ht="15.5">
      <c r="A297" s="35"/>
      <c r="B297" s="35"/>
      <c r="C297" s="35"/>
      <c r="D297" s="35"/>
      <c r="E297" s="35"/>
      <c r="F297" s="41"/>
      <c r="G297" s="35"/>
    </row>
    <row r="298" spans="1:7" ht="15.5">
      <c r="A298" s="35"/>
      <c r="B298" s="35"/>
      <c r="C298" s="35"/>
      <c r="D298" s="35"/>
      <c r="E298" s="35"/>
      <c r="F298" s="41"/>
      <c r="G298" s="35"/>
    </row>
    <row r="299" spans="1:7" ht="15.5">
      <c r="A299" s="35"/>
      <c r="B299" s="35"/>
      <c r="C299" s="35"/>
      <c r="D299" s="35"/>
      <c r="E299" s="35"/>
      <c r="F299" s="41"/>
      <c r="G299" s="35"/>
    </row>
    <row r="300" spans="1:7" ht="15.5">
      <c r="A300" s="35"/>
      <c r="B300" s="35"/>
      <c r="C300" s="35"/>
      <c r="D300" s="35"/>
      <c r="E300" s="35"/>
      <c r="F300" s="41"/>
      <c r="G300" s="35"/>
    </row>
    <row r="301" spans="1:7" ht="15.5">
      <c r="A301" s="35"/>
      <c r="B301" s="35"/>
      <c r="C301" s="35"/>
      <c r="D301" s="35"/>
      <c r="E301" s="35"/>
      <c r="F301" s="41"/>
      <c r="G301" s="35"/>
    </row>
    <row r="302" spans="1:7" ht="15.5">
      <c r="A302" s="35"/>
      <c r="B302" s="35"/>
      <c r="C302" s="35"/>
      <c r="D302" s="35"/>
      <c r="E302" s="35"/>
      <c r="F302" s="41"/>
      <c r="G302" s="35"/>
    </row>
    <row r="303" spans="1:7" ht="15.5">
      <c r="A303" s="35"/>
      <c r="B303" s="35"/>
      <c r="C303" s="35"/>
      <c r="D303" s="35"/>
      <c r="E303" s="35"/>
      <c r="F303" s="41"/>
      <c r="G303" s="35"/>
    </row>
    <row r="304" spans="1:7" ht="15.5">
      <c r="A304" s="35"/>
      <c r="B304" s="35"/>
      <c r="C304" s="35"/>
      <c r="D304" s="35"/>
      <c r="E304" s="35"/>
      <c r="F304" s="41"/>
      <c r="G304" s="35"/>
    </row>
    <row r="305" spans="1:7" ht="15.5">
      <c r="A305" s="35"/>
      <c r="B305" s="35"/>
      <c r="C305" s="35"/>
      <c r="D305" s="35"/>
      <c r="E305" s="35"/>
      <c r="F305" s="41"/>
      <c r="G305" s="35"/>
    </row>
    <row r="306" spans="1:7" ht="15.5">
      <c r="A306" s="35"/>
      <c r="B306" s="35"/>
      <c r="C306" s="35"/>
      <c r="D306" s="35"/>
      <c r="E306" s="35"/>
      <c r="F306" s="41"/>
      <c r="G306" s="35"/>
    </row>
    <row r="307" spans="1:7" ht="15.5">
      <c r="A307" s="35"/>
      <c r="B307" s="35"/>
      <c r="C307" s="35"/>
      <c r="D307" s="35"/>
      <c r="E307" s="35"/>
      <c r="F307" s="41"/>
      <c r="G307" s="35"/>
    </row>
    <row r="308" spans="1:7" ht="15.5">
      <c r="A308" s="35"/>
      <c r="B308" s="35"/>
      <c r="C308" s="35"/>
      <c r="D308" s="35"/>
      <c r="E308" s="35"/>
      <c r="F308" s="41"/>
      <c r="G308" s="35"/>
    </row>
    <row r="309" spans="1:7" ht="15.5">
      <c r="A309" s="35"/>
      <c r="B309" s="35"/>
      <c r="C309" s="35"/>
      <c r="D309" s="35"/>
      <c r="E309" s="35"/>
      <c r="F309" s="41"/>
      <c r="G309" s="35"/>
    </row>
    <row r="310" spans="1:7" ht="15.5">
      <c r="A310" s="35"/>
      <c r="B310" s="35"/>
      <c r="C310" s="35"/>
      <c r="D310" s="35"/>
      <c r="E310" s="35"/>
      <c r="F310" s="41"/>
      <c r="G310" s="35"/>
    </row>
    <row r="311" spans="1:7" ht="15.5">
      <c r="A311" s="35"/>
      <c r="B311" s="35"/>
      <c r="C311" s="35"/>
      <c r="D311" s="35"/>
      <c r="E311" s="35"/>
      <c r="F311" s="41"/>
      <c r="G311" s="35"/>
    </row>
    <row r="312" spans="1:7" ht="15.5">
      <c r="A312" s="35"/>
      <c r="B312" s="35"/>
      <c r="C312" s="35"/>
      <c r="D312" s="35"/>
      <c r="E312" s="35"/>
      <c r="F312" s="41"/>
      <c r="G312" s="35"/>
    </row>
    <row r="313" spans="1:7" ht="15.5">
      <c r="A313" s="35"/>
      <c r="B313" s="35"/>
      <c r="C313" s="35"/>
      <c r="D313" s="35"/>
      <c r="E313" s="35"/>
      <c r="F313" s="41"/>
      <c r="G313" s="35"/>
    </row>
    <row r="314" spans="1:7" ht="15.5">
      <c r="A314" s="35"/>
      <c r="B314" s="35"/>
      <c r="C314" s="35"/>
      <c r="D314" s="35"/>
      <c r="E314" s="35"/>
      <c r="F314" s="41"/>
      <c r="G314" s="35"/>
    </row>
    <row r="315" spans="1:7" ht="15.5">
      <c r="A315" s="35"/>
      <c r="B315" s="35"/>
      <c r="C315" s="35"/>
      <c r="D315" s="35"/>
      <c r="E315" s="35"/>
      <c r="F315" s="41"/>
      <c r="G315" s="35"/>
    </row>
    <row r="316" spans="1:7" ht="15.5">
      <c r="A316" s="35"/>
      <c r="B316" s="35"/>
      <c r="C316" s="35"/>
      <c r="D316" s="35"/>
      <c r="E316" s="35"/>
      <c r="F316" s="41"/>
      <c r="G316" s="35"/>
    </row>
    <row r="317" spans="1:7" ht="15.5">
      <c r="A317" s="35"/>
      <c r="B317" s="35"/>
      <c r="C317" s="35"/>
      <c r="D317" s="35"/>
      <c r="E317" s="35"/>
      <c r="F317" s="41"/>
      <c r="G317" s="35"/>
    </row>
    <row r="318" spans="1:7" ht="15.5">
      <c r="A318" s="35"/>
      <c r="B318" s="35"/>
      <c r="C318" s="35"/>
      <c r="D318" s="35"/>
      <c r="E318" s="35"/>
      <c r="F318" s="41"/>
      <c r="G318" s="35"/>
    </row>
    <row r="319" spans="1:7" ht="15.5">
      <c r="A319" s="35"/>
      <c r="B319" s="35"/>
      <c r="C319" s="35"/>
      <c r="D319" s="35"/>
      <c r="E319" s="35"/>
      <c r="F319" s="41"/>
      <c r="G319" s="35"/>
    </row>
    <row r="320" spans="1:7" ht="15.5">
      <c r="A320" s="35"/>
      <c r="B320" s="35"/>
      <c r="C320" s="35"/>
      <c r="D320" s="35"/>
      <c r="E320" s="35"/>
      <c r="F320" s="41"/>
      <c r="G320" s="35"/>
    </row>
    <row r="321" spans="1:7" ht="15.5">
      <c r="A321" s="35"/>
      <c r="B321" s="35"/>
      <c r="C321" s="35"/>
      <c r="D321" s="35"/>
      <c r="E321" s="35"/>
      <c r="F321" s="41"/>
      <c r="G321" s="35"/>
    </row>
    <row r="322" spans="1:7" ht="15.5">
      <c r="A322" s="35"/>
      <c r="B322" s="35"/>
      <c r="C322" s="35"/>
      <c r="D322" s="35"/>
      <c r="E322" s="35"/>
      <c r="F322" s="41"/>
      <c r="G322" s="35"/>
    </row>
    <row r="323" spans="1:7" ht="15.5">
      <c r="A323" s="35"/>
      <c r="B323" s="35"/>
      <c r="C323" s="35"/>
      <c r="D323" s="35"/>
      <c r="E323" s="35"/>
      <c r="F323" s="41"/>
      <c r="G323" s="35"/>
    </row>
    <row r="324" spans="1:7" ht="15.5">
      <c r="A324" s="35"/>
      <c r="B324" s="35"/>
      <c r="C324" s="35"/>
      <c r="D324" s="35"/>
      <c r="E324" s="35"/>
      <c r="F324" s="41"/>
      <c r="G324" s="35"/>
    </row>
    <row r="325" spans="1:7" ht="15.5">
      <c r="A325" s="35"/>
      <c r="B325" s="35"/>
      <c r="C325" s="35"/>
      <c r="D325" s="35"/>
      <c r="E325" s="35"/>
      <c r="F325" s="41"/>
      <c r="G325" s="35"/>
    </row>
    <row r="326" spans="1:7" ht="15.5">
      <c r="A326" s="35"/>
      <c r="B326" s="35"/>
      <c r="C326" s="35"/>
      <c r="D326" s="35"/>
      <c r="E326" s="35"/>
      <c r="F326" s="41"/>
      <c r="G326" s="35"/>
    </row>
    <row r="327" spans="1:7" ht="15.5">
      <c r="A327" s="35"/>
      <c r="B327" s="35"/>
      <c r="C327" s="35"/>
      <c r="D327" s="35"/>
      <c r="E327" s="35"/>
      <c r="F327" s="41"/>
      <c r="G327" s="35"/>
    </row>
    <row r="328" spans="1:7" ht="15.5">
      <c r="A328" s="35"/>
      <c r="B328" s="35"/>
      <c r="C328" s="35"/>
      <c r="D328" s="35"/>
      <c r="E328" s="35"/>
      <c r="F328" s="41"/>
      <c r="G328" s="35"/>
    </row>
    <row r="329" spans="1:7" ht="15.5">
      <c r="A329" s="35"/>
      <c r="B329" s="35"/>
      <c r="C329" s="35"/>
      <c r="D329" s="35"/>
      <c r="E329" s="35"/>
      <c r="F329" s="41"/>
      <c r="G329" s="35"/>
    </row>
    <row r="330" spans="1:7" ht="15.5">
      <c r="A330" s="35"/>
      <c r="B330" s="35"/>
      <c r="C330" s="35"/>
      <c r="D330" s="35"/>
      <c r="E330" s="35"/>
      <c r="F330" s="41"/>
      <c r="G330" s="35"/>
    </row>
    <row r="331" spans="1:7" ht="15.5">
      <c r="A331" s="35"/>
      <c r="B331" s="35"/>
      <c r="C331" s="35"/>
      <c r="D331" s="35"/>
      <c r="E331" s="35"/>
      <c r="F331" s="41"/>
      <c r="G331" s="35"/>
    </row>
    <row r="332" spans="1:7" ht="15.5">
      <c r="A332" s="35"/>
      <c r="B332" s="35"/>
      <c r="C332" s="35"/>
      <c r="D332" s="35"/>
      <c r="E332" s="35"/>
      <c r="F332" s="41"/>
      <c r="G332" s="35"/>
    </row>
    <row r="333" spans="1:7" ht="15.5">
      <c r="A333" s="35"/>
      <c r="B333" s="35"/>
      <c r="C333" s="35"/>
      <c r="D333" s="35"/>
      <c r="E333" s="35"/>
      <c r="F333" s="41"/>
      <c r="G333" s="35"/>
    </row>
    <row r="334" spans="1:7" ht="15.5">
      <c r="A334" s="35"/>
      <c r="B334" s="35"/>
      <c r="C334" s="35"/>
      <c r="D334" s="35"/>
      <c r="E334" s="35"/>
      <c r="F334" s="41"/>
      <c r="G334" s="35"/>
    </row>
    <row r="335" spans="1:7" ht="15.5">
      <c r="A335" s="35"/>
      <c r="B335" s="35"/>
      <c r="C335" s="35"/>
      <c r="D335" s="35"/>
      <c r="E335" s="35"/>
      <c r="F335" s="41"/>
      <c r="G335" s="35"/>
    </row>
    <row r="336" spans="1:7" ht="15.5">
      <c r="A336" s="35"/>
      <c r="B336" s="35"/>
      <c r="C336" s="35"/>
      <c r="D336" s="35"/>
      <c r="E336" s="35"/>
      <c r="F336" s="41"/>
      <c r="G336" s="35"/>
    </row>
    <row r="337" spans="1:7" ht="15.5">
      <c r="A337" s="35"/>
      <c r="B337" s="35"/>
      <c r="C337" s="35"/>
      <c r="D337" s="35"/>
      <c r="E337" s="35"/>
      <c r="F337" s="41"/>
      <c r="G337" s="35"/>
    </row>
    <row r="338" spans="1:7" ht="15.5">
      <c r="A338" s="35"/>
      <c r="B338" s="35"/>
      <c r="C338" s="35"/>
      <c r="D338" s="35"/>
      <c r="E338" s="35"/>
      <c r="F338" s="41"/>
      <c r="G338" s="35"/>
    </row>
    <row r="339" spans="1:7" ht="15.5">
      <c r="A339" s="35"/>
      <c r="B339" s="35"/>
      <c r="C339" s="35"/>
      <c r="D339" s="35"/>
      <c r="E339" s="35"/>
      <c r="F339" s="41"/>
      <c r="G339" s="35"/>
    </row>
    <row r="340" spans="1:7" ht="15.5">
      <c r="A340" s="35"/>
      <c r="B340" s="35"/>
      <c r="C340" s="35"/>
      <c r="D340" s="35"/>
      <c r="E340" s="35"/>
      <c r="F340" s="41"/>
      <c r="G340" s="35"/>
    </row>
    <row r="341" spans="1:7" ht="15.5">
      <c r="A341" s="35"/>
      <c r="B341" s="35"/>
      <c r="C341" s="35"/>
      <c r="D341" s="35"/>
      <c r="E341" s="35"/>
      <c r="F341" s="41"/>
      <c r="G341" s="35"/>
    </row>
    <row r="342" spans="1:7" ht="15.5">
      <c r="A342" s="35"/>
      <c r="B342" s="35"/>
      <c r="C342" s="35"/>
      <c r="D342" s="35"/>
      <c r="E342" s="35"/>
      <c r="F342" s="41"/>
      <c r="G342" s="35"/>
    </row>
    <row r="343" spans="1:7" ht="15.5">
      <c r="A343" s="35"/>
      <c r="B343" s="35"/>
      <c r="C343" s="35"/>
      <c r="D343" s="35"/>
      <c r="E343" s="35"/>
      <c r="F343" s="41"/>
      <c r="G343" s="35"/>
    </row>
    <row r="344" spans="1:7" ht="15.5">
      <c r="A344" s="35"/>
      <c r="B344" s="35"/>
      <c r="C344" s="35"/>
      <c r="D344" s="35"/>
      <c r="E344" s="35"/>
      <c r="F344" s="41"/>
      <c r="G344" s="35"/>
    </row>
    <row r="345" spans="1:7" ht="15.5">
      <c r="A345" s="35"/>
      <c r="B345" s="35"/>
      <c r="C345" s="35"/>
      <c r="D345" s="35"/>
      <c r="E345" s="35"/>
      <c r="F345" s="41"/>
      <c r="G345" s="35"/>
    </row>
    <row r="346" spans="1:7" ht="15.5">
      <c r="A346" s="35"/>
      <c r="B346" s="35"/>
      <c r="C346" s="35"/>
      <c r="D346" s="35"/>
      <c r="E346" s="35"/>
      <c r="F346" s="41"/>
      <c r="G346" s="35"/>
    </row>
    <row r="347" spans="1:7" ht="15.5">
      <c r="A347" s="35"/>
      <c r="B347" s="35"/>
      <c r="C347" s="35"/>
      <c r="D347" s="35"/>
      <c r="E347" s="35"/>
      <c r="F347" s="41"/>
      <c r="G347" s="35"/>
    </row>
    <row r="348" spans="1:7" ht="15.5">
      <c r="A348" s="35"/>
      <c r="B348" s="35"/>
      <c r="C348" s="35"/>
      <c r="D348" s="35"/>
      <c r="E348" s="35"/>
      <c r="F348" s="41"/>
      <c r="G348" s="35"/>
    </row>
    <row r="349" spans="1:7" ht="15.5">
      <c r="A349" s="35"/>
      <c r="B349" s="35"/>
      <c r="C349" s="35"/>
      <c r="D349" s="35"/>
      <c r="E349" s="35"/>
      <c r="F349" s="41"/>
      <c r="G349" s="35"/>
    </row>
    <row r="350" spans="1:7" ht="15.5">
      <c r="A350" s="35"/>
      <c r="B350" s="35"/>
      <c r="C350" s="35"/>
      <c r="D350" s="35"/>
      <c r="E350" s="35"/>
      <c r="F350" s="41"/>
      <c r="G350" s="35"/>
    </row>
    <row r="351" spans="1:7" ht="15.5">
      <c r="A351" s="35"/>
      <c r="B351" s="35"/>
      <c r="C351" s="35"/>
      <c r="D351" s="35"/>
      <c r="E351" s="35"/>
      <c r="F351" s="41"/>
      <c r="G351" s="35"/>
    </row>
    <row r="352" spans="1:7" ht="15.5">
      <c r="A352" s="35"/>
      <c r="B352" s="35"/>
      <c r="C352" s="35"/>
      <c r="D352" s="35"/>
      <c r="E352" s="35"/>
      <c r="F352" s="41"/>
      <c r="G352" s="35"/>
    </row>
    <row r="353" spans="1:7" ht="15.5">
      <c r="A353" s="35"/>
      <c r="B353" s="35"/>
      <c r="C353" s="35"/>
      <c r="D353" s="35"/>
      <c r="E353" s="35"/>
      <c r="F353" s="41"/>
      <c r="G353" s="35"/>
    </row>
    <row r="354" spans="1:7" ht="15.5">
      <c r="A354" s="35"/>
      <c r="B354" s="35"/>
      <c r="C354" s="35"/>
      <c r="D354" s="35"/>
      <c r="E354" s="35"/>
      <c r="F354" s="41"/>
      <c r="G354" s="35"/>
    </row>
    <row r="355" spans="1:7" ht="15.5">
      <c r="A355" s="35"/>
      <c r="B355" s="35"/>
      <c r="C355" s="35"/>
      <c r="D355" s="35"/>
      <c r="E355" s="35"/>
      <c r="F355" s="41"/>
      <c r="G355" s="35"/>
    </row>
    <row r="356" spans="1:7" ht="15.5">
      <c r="A356" s="35"/>
      <c r="B356" s="35"/>
      <c r="C356" s="35"/>
      <c r="D356" s="35"/>
      <c r="E356" s="35"/>
      <c r="F356" s="41"/>
      <c r="G356" s="35"/>
    </row>
    <row r="357" spans="1:7" ht="15.5">
      <c r="A357" s="35"/>
      <c r="B357" s="35"/>
      <c r="C357" s="35"/>
      <c r="D357" s="35"/>
      <c r="E357" s="35"/>
      <c r="F357" s="41"/>
      <c r="G357" s="35"/>
    </row>
    <row r="358" spans="1:7" ht="15.5">
      <c r="A358" s="35"/>
      <c r="B358" s="35"/>
      <c r="C358" s="35"/>
      <c r="D358" s="35"/>
      <c r="E358" s="35"/>
      <c r="F358" s="41"/>
      <c r="G358" s="35"/>
    </row>
    <row r="359" spans="1:7" ht="15.5">
      <c r="A359" s="35"/>
      <c r="B359" s="35"/>
      <c r="C359" s="35"/>
      <c r="D359" s="35"/>
      <c r="E359" s="35"/>
      <c r="F359" s="41"/>
      <c r="G359" s="35"/>
    </row>
    <row r="360" spans="1:7" ht="15.5">
      <c r="A360" s="35"/>
      <c r="B360" s="35"/>
      <c r="C360" s="35"/>
      <c r="D360" s="35"/>
      <c r="E360" s="35"/>
      <c r="F360" s="41"/>
      <c r="G360" s="35"/>
    </row>
    <row r="361" spans="1:7" ht="15.5">
      <c r="A361" s="35"/>
      <c r="B361" s="35"/>
      <c r="C361" s="35"/>
      <c r="D361" s="35"/>
      <c r="E361" s="35"/>
      <c r="F361" s="41"/>
      <c r="G361" s="35"/>
    </row>
    <row r="362" spans="1:7" ht="15.5">
      <c r="A362" s="35"/>
      <c r="B362" s="35"/>
      <c r="C362" s="35"/>
      <c r="D362" s="35"/>
      <c r="E362" s="35"/>
      <c r="F362" s="41"/>
      <c r="G362" s="35"/>
    </row>
    <row r="363" spans="1:7" ht="15.5">
      <c r="A363" s="35"/>
      <c r="B363" s="35"/>
      <c r="C363" s="35"/>
      <c r="D363" s="35"/>
      <c r="E363" s="35"/>
      <c r="F363" s="41"/>
      <c r="G363" s="35"/>
    </row>
    <row r="364" spans="1:7" ht="15.5">
      <c r="A364" s="35"/>
      <c r="B364" s="35"/>
      <c r="C364" s="35"/>
      <c r="D364" s="35"/>
      <c r="E364" s="35"/>
      <c r="F364" s="41"/>
      <c r="G364" s="35"/>
    </row>
    <row r="365" spans="1:7" ht="15.5">
      <c r="A365" s="35"/>
      <c r="B365" s="35"/>
      <c r="C365" s="35"/>
      <c r="D365" s="35"/>
      <c r="E365" s="35"/>
      <c r="F365" s="41"/>
      <c r="G365" s="35"/>
    </row>
    <row r="366" spans="1:7" ht="15.5">
      <c r="A366" s="35"/>
      <c r="B366" s="35"/>
      <c r="C366" s="35"/>
      <c r="D366" s="35"/>
      <c r="E366" s="35"/>
      <c r="F366" s="41"/>
      <c r="G366" s="35"/>
    </row>
    <row r="367" spans="1:7" ht="15.5">
      <c r="A367" s="35"/>
      <c r="B367" s="35"/>
      <c r="C367" s="35"/>
      <c r="D367" s="35"/>
      <c r="E367" s="35"/>
      <c r="F367" s="41"/>
      <c r="G367" s="35"/>
    </row>
    <row r="368" spans="1:7" ht="15.5">
      <c r="A368" s="35"/>
      <c r="B368" s="35"/>
      <c r="C368" s="35"/>
      <c r="D368" s="35"/>
      <c r="E368" s="35"/>
      <c r="F368" s="41"/>
      <c r="G368" s="35"/>
    </row>
    <row r="369" spans="1:7" ht="15.5">
      <c r="A369" s="35"/>
      <c r="B369" s="35"/>
      <c r="C369" s="35"/>
      <c r="D369" s="35"/>
      <c r="E369" s="35"/>
      <c r="F369" s="41"/>
      <c r="G369" s="35"/>
    </row>
    <row r="370" spans="1:7" ht="15.5">
      <c r="A370" s="35"/>
      <c r="B370" s="35"/>
      <c r="C370" s="35"/>
      <c r="D370" s="35"/>
      <c r="E370" s="35"/>
      <c r="F370" s="41"/>
      <c r="G370" s="35"/>
    </row>
    <row r="371" spans="1:7" ht="15.5">
      <c r="A371" s="35"/>
      <c r="B371" s="35"/>
      <c r="C371" s="35"/>
      <c r="D371" s="35"/>
      <c r="E371" s="35"/>
      <c r="F371" s="41"/>
      <c r="G371" s="35"/>
    </row>
    <row r="372" spans="1:7" ht="15.5">
      <c r="A372" s="35"/>
      <c r="B372" s="35"/>
      <c r="C372" s="35"/>
      <c r="D372" s="35"/>
      <c r="E372" s="35"/>
      <c r="F372" s="41"/>
      <c r="G372" s="35"/>
    </row>
    <row r="373" spans="1:7" ht="15.5">
      <c r="A373" s="35"/>
      <c r="B373" s="35"/>
      <c r="C373" s="35"/>
      <c r="D373" s="35"/>
      <c r="E373" s="35"/>
      <c r="F373" s="41"/>
      <c r="G373" s="35"/>
    </row>
    <row r="374" spans="1:7" ht="15.5">
      <c r="A374" s="35"/>
      <c r="B374" s="35"/>
      <c r="C374" s="35"/>
      <c r="D374" s="35"/>
      <c r="E374" s="35"/>
      <c r="F374" s="41"/>
      <c r="G374" s="35"/>
    </row>
    <row r="375" spans="1:7" ht="15.5">
      <c r="A375" s="35"/>
      <c r="B375" s="35"/>
      <c r="C375" s="35"/>
      <c r="D375" s="35"/>
      <c r="E375" s="35"/>
      <c r="F375" s="41"/>
      <c r="G375" s="35"/>
    </row>
    <row r="376" spans="1:7" ht="15.5">
      <c r="A376" s="35"/>
      <c r="B376" s="35"/>
      <c r="C376" s="35"/>
      <c r="D376" s="35"/>
      <c r="E376" s="35"/>
      <c r="F376" s="41"/>
      <c r="G376" s="35"/>
    </row>
    <row r="377" spans="1:7" ht="15.5">
      <c r="A377" s="35"/>
      <c r="B377" s="35"/>
      <c r="C377" s="35"/>
      <c r="D377" s="35"/>
      <c r="E377" s="35"/>
      <c r="F377" s="41"/>
      <c r="G377" s="35"/>
    </row>
    <row r="378" spans="1:7" ht="15.5">
      <c r="A378" s="35"/>
      <c r="B378" s="35"/>
      <c r="C378" s="35"/>
      <c r="D378" s="35"/>
      <c r="E378" s="35"/>
      <c r="F378" s="41"/>
      <c r="G378" s="35"/>
    </row>
    <row r="379" spans="1:7" ht="15.5">
      <c r="A379" s="35"/>
      <c r="B379" s="35"/>
      <c r="C379" s="35"/>
      <c r="D379" s="35"/>
      <c r="E379" s="35"/>
      <c r="F379" s="41"/>
      <c r="G379" s="35"/>
    </row>
    <row r="380" spans="1:7" ht="15.5">
      <c r="A380" s="35"/>
      <c r="B380" s="35"/>
      <c r="C380" s="35"/>
      <c r="D380" s="35"/>
      <c r="E380" s="35"/>
      <c r="F380" s="41"/>
      <c r="G380" s="35"/>
    </row>
    <row r="381" spans="1:7" ht="15.5">
      <c r="A381" s="35"/>
      <c r="B381" s="35"/>
      <c r="C381" s="35"/>
      <c r="D381" s="35"/>
      <c r="E381" s="35"/>
      <c r="F381" s="41"/>
      <c r="G381" s="35"/>
    </row>
    <row r="382" spans="1:7" ht="15.5">
      <c r="A382" s="35"/>
      <c r="B382" s="35"/>
      <c r="C382" s="35"/>
      <c r="D382" s="35"/>
      <c r="E382" s="35"/>
      <c r="F382" s="41"/>
      <c r="G382" s="35"/>
    </row>
    <row r="383" spans="1:7" ht="15.5">
      <c r="A383" s="35"/>
      <c r="B383" s="35"/>
      <c r="C383" s="35"/>
      <c r="D383" s="35"/>
      <c r="E383" s="35"/>
      <c r="F383" s="41"/>
      <c r="G383" s="35"/>
    </row>
    <row r="384" spans="1:7" ht="15.5">
      <c r="A384" s="35"/>
      <c r="B384" s="35"/>
      <c r="C384" s="35"/>
      <c r="D384" s="35"/>
      <c r="E384" s="35"/>
      <c r="F384" s="41"/>
      <c r="G384" s="35"/>
    </row>
    <row r="385" spans="1:7" ht="15.5">
      <c r="A385" s="35"/>
      <c r="B385" s="35"/>
      <c r="C385" s="35"/>
      <c r="D385" s="35"/>
      <c r="E385" s="35"/>
      <c r="F385" s="41"/>
      <c r="G385" s="35"/>
    </row>
    <row r="386" spans="1:7" ht="15.5">
      <c r="A386" s="35"/>
      <c r="B386" s="35"/>
      <c r="C386" s="35"/>
      <c r="D386" s="35"/>
      <c r="E386" s="35"/>
      <c r="F386" s="41"/>
      <c r="G386" s="35"/>
    </row>
    <row r="387" spans="1:7" ht="15.5">
      <c r="A387" s="35"/>
      <c r="B387" s="35"/>
      <c r="C387" s="35"/>
      <c r="D387" s="35"/>
      <c r="E387" s="35"/>
      <c r="F387" s="41"/>
      <c r="G387" s="35"/>
    </row>
    <row r="388" spans="1:7" ht="15.5">
      <c r="A388" s="35"/>
      <c r="B388" s="35"/>
      <c r="C388" s="35"/>
      <c r="D388" s="35"/>
      <c r="E388" s="35"/>
      <c r="F388" s="41"/>
      <c r="G388" s="35"/>
    </row>
    <row r="389" spans="1:7" ht="15.5">
      <c r="A389" s="35"/>
      <c r="B389" s="35"/>
      <c r="C389" s="35"/>
      <c r="D389" s="35"/>
      <c r="E389" s="35"/>
      <c r="F389" s="41"/>
      <c r="G389" s="35"/>
    </row>
    <row r="390" spans="1:7" ht="15.5">
      <c r="A390" s="35"/>
      <c r="B390" s="35"/>
      <c r="C390" s="35"/>
      <c r="D390" s="35"/>
      <c r="E390" s="35"/>
      <c r="F390" s="41"/>
      <c r="G390" s="35"/>
    </row>
    <row r="391" spans="1:7" ht="15.5">
      <c r="A391" s="35"/>
      <c r="B391" s="35"/>
      <c r="C391" s="35"/>
      <c r="D391" s="35"/>
      <c r="E391" s="35"/>
      <c r="F391" s="41"/>
      <c r="G391" s="35"/>
    </row>
    <row r="392" spans="1:7" ht="15.5">
      <c r="A392" s="35"/>
      <c r="B392" s="35"/>
      <c r="C392" s="35"/>
      <c r="D392" s="35"/>
      <c r="E392" s="35"/>
      <c r="F392" s="41"/>
      <c r="G392" s="35"/>
    </row>
    <row r="393" spans="1:7" ht="15.5">
      <c r="A393" s="35"/>
      <c r="B393" s="35"/>
      <c r="C393" s="35"/>
      <c r="D393" s="35"/>
      <c r="E393" s="35"/>
      <c r="F393" s="41"/>
      <c r="G393" s="35"/>
    </row>
    <row r="394" spans="1:7" ht="15.5">
      <c r="A394" s="35"/>
      <c r="B394" s="35"/>
      <c r="C394" s="35"/>
      <c r="D394" s="35"/>
      <c r="E394" s="35"/>
      <c r="F394" s="41"/>
      <c r="G394" s="35"/>
    </row>
    <row r="395" spans="1:7" ht="15.5">
      <c r="A395" s="35"/>
      <c r="B395" s="35"/>
      <c r="C395" s="35"/>
      <c r="D395" s="35"/>
      <c r="E395" s="35"/>
      <c r="F395" s="41"/>
      <c r="G395" s="35"/>
    </row>
    <row r="396" spans="1:7" ht="15.5">
      <c r="A396" s="35"/>
      <c r="B396" s="35"/>
      <c r="C396" s="35"/>
      <c r="D396" s="35"/>
      <c r="E396" s="35"/>
      <c r="F396" s="41"/>
      <c r="G396" s="35"/>
    </row>
    <row r="397" spans="1:7" ht="15.5">
      <c r="A397" s="35"/>
      <c r="B397" s="35"/>
      <c r="C397" s="35"/>
      <c r="D397" s="35"/>
      <c r="E397" s="35"/>
      <c r="F397" s="41"/>
      <c r="G397" s="35"/>
    </row>
    <row r="398" spans="1:7" ht="15.5">
      <c r="A398" s="35"/>
      <c r="B398" s="35"/>
      <c r="C398" s="35"/>
      <c r="D398" s="35"/>
      <c r="E398" s="35"/>
      <c r="F398" s="41"/>
      <c r="G398" s="35"/>
    </row>
    <row r="399" spans="1:7" ht="15.5">
      <c r="A399" s="35"/>
      <c r="B399" s="35"/>
      <c r="C399" s="35"/>
      <c r="D399" s="35"/>
      <c r="E399" s="35"/>
      <c r="F399" s="41"/>
      <c r="G399" s="35"/>
    </row>
    <row r="400" spans="1:7" ht="15.5">
      <c r="A400" s="35"/>
      <c r="B400" s="35"/>
      <c r="C400" s="35"/>
      <c r="D400" s="35"/>
      <c r="E400" s="35"/>
      <c r="F400" s="41"/>
      <c r="G400" s="35"/>
    </row>
    <row r="401" spans="1:7" ht="15.5">
      <c r="A401" s="35"/>
      <c r="B401" s="35"/>
      <c r="C401" s="35"/>
      <c r="D401" s="35"/>
      <c r="E401" s="35"/>
      <c r="F401" s="41"/>
      <c r="G401" s="35"/>
    </row>
    <row r="402" spans="1:7" ht="15.5">
      <c r="A402" s="35"/>
      <c r="B402" s="35"/>
      <c r="C402" s="35"/>
      <c r="D402" s="35"/>
      <c r="E402" s="35"/>
      <c r="F402" s="41"/>
      <c r="G402" s="35"/>
    </row>
    <row r="403" spans="1:7" ht="15.5">
      <c r="A403" s="35"/>
      <c r="B403" s="35"/>
      <c r="C403" s="35"/>
      <c r="D403" s="35"/>
      <c r="E403" s="35"/>
      <c r="F403" s="41"/>
      <c r="G403" s="35"/>
    </row>
    <row r="404" spans="1:7" ht="15.5">
      <c r="A404" s="35"/>
      <c r="B404" s="35"/>
      <c r="C404" s="35"/>
      <c r="D404" s="35"/>
      <c r="E404" s="35"/>
      <c r="F404" s="41"/>
      <c r="G404" s="35"/>
    </row>
    <row r="405" spans="1:7" ht="15.5">
      <c r="A405" s="35"/>
      <c r="B405" s="35"/>
      <c r="C405" s="35"/>
      <c r="D405" s="35"/>
      <c r="E405" s="35"/>
      <c r="F405" s="41"/>
      <c r="G405" s="35"/>
    </row>
    <row r="406" spans="1:7" ht="15.5">
      <c r="A406" s="35"/>
      <c r="B406" s="35"/>
      <c r="C406" s="35"/>
      <c r="D406" s="35"/>
      <c r="E406" s="35"/>
      <c r="F406" s="41"/>
      <c r="G406" s="35"/>
    </row>
    <row r="407" spans="1:7" ht="15.5">
      <c r="A407" s="35"/>
      <c r="B407" s="35"/>
      <c r="C407" s="35"/>
      <c r="D407" s="35"/>
      <c r="E407" s="35"/>
      <c r="F407" s="41"/>
      <c r="G407" s="35"/>
    </row>
    <row r="408" spans="1:7" ht="15.5">
      <c r="A408" s="35"/>
      <c r="B408" s="35"/>
      <c r="C408" s="35"/>
      <c r="D408" s="35"/>
      <c r="E408" s="35"/>
      <c r="F408" s="41"/>
      <c r="G408" s="35"/>
    </row>
    <row r="409" spans="1:7" ht="15.5">
      <c r="A409" s="35"/>
      <c r="B409" s="35"/>
      <c r="C409" s="35"/>
      <c r="D409" s="35"/>
      <c r="E409" s="35"/>
      <c r="F409" s="41"/>
      <c r="G409" s="35"/>
    </row>
    <row r="410" spans="1:7" ht="15.5">
      <c r="A410" s="35"/>
      <c r="B410" s="35"/>
      <c r="C410" s="35"/>
      <c r="D410" s="35"/>
      <c r="E410" s="35"/>
      <c r="F410" s="41"/>
      <c r="G410" s="35"/>
    </row>
    <row r="411" spans="1:7" ht="15.5">
      <c r="A411" s="35"/>
      <c r="B411" s="35"/>
      <c r="C411" s="35"/>
      <c r="D411" s="35"/>
      <c r="E411" s="35"/>
      <c r="F411" s="41"/>
      <c r="G411" s="35"/>
    </row>
    <row r="412" spans="1:7" ht="15.5">
      <c r="A412" s="35"/>
      <c r="B412" s="35"/>
      <c r="C412" s="35"/>
      <c r="D412" s="35"/>
      <c r="E412" s="35"/>
      <c r="F412" s="41"/>
      <c r="G412" s="35"/>
    </row>
    <row r="413" spans="1:7" ht="15.5">
      <c r="A413" s="35"/>
      <c r="B413" s="35"/>
      <c r="C413" s="35"/>
      <c r="D413" s="35"/>
      <c r="E413" s="35"/>
      <c r="F413" s="41"/>
      <c r="G413" s="35"/>
    </row>
    <row r="414" spans="1:7" ht="15.5">
      <c r="A414" s="35"/>
      <c r="B414" s="35"/>
      <c r="C414" s="35"/>
      <c r="D414" s="35"/>
      <c r="E414" s="35"/>
      <c r="F414" s="41"/>
      <c r="G414" s="35"/>
    </row>
    <row r="415" spans="1:7" ht="15.5">
      <c r="A415" s="35"/>
      <c r="B415" s="35"/>
      <c r="C415" s="35"/>
      <c r="D415" s="35"/>
      <c r="E415" s="35"/>
      <c r="F415" s="41"/>
      <c r="G415" s="35"/>
    </row>
    <row r="416" spans="1:7" ht="15.5">
      <c r="A416" s="35"/>
      <c r="B416" s="35"/>
      <c r="C416" s="35"/>
      <c r="D416" s="35"/>
      <c r="E416" s="35"/>
      <c r="F416" s="41"/>
      <c r="G416" s="35"/>
    </row>
    <row r="417" spans="1:7" ht="15.5">
      <c r="A417" s="35"/>
      <c r="B417" s="35"/>
      <c r="C417" s="35"/>
      <c r="D417" s="35"/>
      <c r="E417" s="35"/>
      <c r="F417" s="41"/>
      <c r="G417" s="35"/>
    </row>
    <row r="418" spans="1:7" ht="15.5">
      <c r="A418" s="35"/>
      <c r="B418" s="35"/>
      <c r="C418" s="35"/>
      <c r="D418" s="35"/>
      <c r="E418" s="35"/>
      <c r="F418" s="41"/>
      <c r="G418" s="35"/>
    </row>
    <row r="419" spans="1:7" ht="15.5">
      <c r="A419" s="35"/>
      <c r="B419" s="35"/>
      <c r="C419" s="35"/>
      <c r="D419" s="35"/>
      <c r="E419" s="35"/>
      <c r="F419" s="41"/>
      <c r="G419" s="35"/>
    </row>
    <row r="420" spans="1:7" ht="15.5">
      <c r="A420" s="35"/>
      <c r="B420" s="35"/>
      <c r="C420" s="35"/>
      <c r="D420" s="35"/>
      <c r="E420" s="35"/>
      <c r="F420" s="41"/>
      <c r="G420" s="35"/>
    </row>
    <row r="421" spans="1:7" ht="15.5">
      <c r="A421" s="35"/>
      <c r="B421" s="35"/>
      <c r="C421" s="35"/>
      <c r="D421" s="35"/>
      <c r="E421" s="35"/>
      <c r="F421" s="41"/>
      <c r="G421" s="35"/>
    </row>
    <row r="422" spans="1:7" ht="15.5">
      <c r="A422" s="35"/>
      <c r="B422" s="35"/>
      <c r="C422" s="35"/>
      <c r="D422" s="35"/>
      <c r="E422" s="35"/>
      <c r="F422" s="41"/>
      <c r="G422" s="35"/>
    </row>
    <row r="423" spans="1:7" ht="15.5">
      <c r="A423" s="35"/>
      <c r="B423" s="35"/>
      <c r="C423" s="35"/>
      <c r="D423" s="35"/>
      <c r="E423" s="35"/>
      <c r="F423" s="41"/>
      <c r="G423" s="35"/>
    </row>
    <row r="424" spans="1:7" ht="15.5">
      <c r="A424" s="35"/>
      <c r="B424" s="35"/>
      <c r="C424" s="35"/>
      <c r="D424" s="35"/>
      <c r="E424" s="35"/>
      <c r="F424" s="41"/>
      <c r="G424" s="35"/>
    </row>
    <row r="425" spans="1:7" ht="15.5">
      <c r="A425" s="35"/>
      <c r="B425" s="35"/>
      <c r="C425" s="35"/>
      <c r="D425" s="35"/>
      <c r="E425" s="35"/>
      <c r="F425" s="41"/>
      <c r="G425" s="35"/>
    </row>
    <row r="426" spans="1:7" ht="15.5">
      <c r="A426" s="35"/>
      <c r="B426" s="35"/>
      <c r="C426" s="35"/>
      <c r="D426" s="35"/>
      <c r="E426" s="35"/>
      <c r="F426" s="41"/>
      <c r="G426" s="35"/>
    </row>
    <row r="427" spans="1:7" ht="15.5">
      <c r="A427" s="35"/>
      <c r="B427" s="35"/>
      <c r="C427" s="35"/>
      <c r="D427" s="35"/>
      <c r="E427" s="35"/>
      <c r="F427" s="41"/>
      <c r="G427" s="35"/>
    </row>
    <row r="428" spans="1:7" ht="15.5">
      <c r="A428" s="35"/>
      <c r="B428" s="35"/>
      <c r="C428" s="35"/>
      <c r="D428" s="35"/>
      <c r="E428" s="35"/>
      <c r="F428" s="41"/>
      <c r="G428" s="35"/>
    </row>
    <row r="429" spans="1:7" ht="15.5">
      <c r="A429" s="35"/>
      <c r="B429" s="35"/>
      <c r="C429" s="35"/>
      <c r="D429" s="35"/>
      <c r="E429" s="35"/>
      <c r="F429" s="41"/>
      <c r="G429" s="35"/>
    </row>
    <row r="430" spans="1:7" ht="15.5">
      <c r="A430" s="35"/>
      <c r="B430" s="35"/>
      <c r="C430" s="35"/>
      <c r="D430" s="35"/>
      <c r="E430" s="35"/>
      <c r="F430" s="41"/>
      <c r="G430" s="35"/>
    </row>
    <row r="431" spans="1:7" ht="15.5">
      <c r="A431" s="35"/>
      <c r="B431" s="35"/>
      <c r="C431" s="35"/>
      <c r="D431" s="35"/>
      <c r="E431" s="35"/>
      <c r="F431" s="41"/>
      <c r="G431" s="35"/>
    </row>
    <row r="432" spans="1:7" ht="15.5">
      <c r="A432" s="35"/>
      <c r="B432" s="35"/>
      <c r="C432" s="35"/>
      <c r="D432" s="35"/>
      <c r="E432" s="35"/>
      <c r="F432" s="41"/>
      <c r="G432" s="35"/>
    </row>
    <row r="433" spans="1:7" ht="15.5">
      <c r="A433" s="35"/>
      <c r="B433" s="35"/>
      <c r="C433" s="35"/>
      <c r="D433" s="35"/>
      <c r="E433" s="35"/>
      <c r="F433" s="41"/>
      <c r="G433" s="35"/>
    </row>
    <row r="434" spans="1:7" ht="15.5">
      <c r="A434" s="35"/>
      <c r="B434" s="35"/>
      <c r="C434" s="35"/>
      <c r="D434" s="35"/>
      <c r="E434" s="35"/>
      <c r="F434" s="41"/>
      <c r="G434" s="35"/>
    </row>
    <row r="435" spans="1:7" ht="15.5">
      <c r="A435" s="35"/>
      <c r="B435" s="35"/>
      <c r="C435" s="35"/>
      <c r="D435" s="35"/>
      <c r="E435" s="35"/>
      <c r="F435" s="41"/>
      <c r="G435" s="35"/>
    </row>
    <row r="436" spans="1:7" ht="15.5">
      <c r="A436" s="35"/>
      <c r="B436" s="35"/>
      <c r="C436" s="35"/>
      <c r="D436" s="35"/>
      <c r="E436" s="35"/>
      <c r="F436" s="41"/>
      <c r="G436" s="35"/>
    </row>
    <row r="437" spans="1:7" ht="15.5">
      <c r="A437" s="35"/>
      <c r="B437" s="35"/>
      <c r="C437" s="35"/>
      <c r="D437" s="35"/>
      <c r="E437" s="35"/>
      <c r="F437" s="41"/>
      <c r="G437" s="35"/>
    </row>
    <row r="438" spans="1:7" ht="15.5">
      <c r="A438" s="35"/>
      <c r="B438" s="35"/>
      <c r="C438" s="35"/>
      <c r="D438" s="35"/>
      <c r="E438" s="35"/>
      <c r="F438" s="41"/>
      <c r="G438" s="35"/>
    </row>
    <row r="439" spans="1:7" ht="15.5">
      <c r="A439" s="35"/>
      <c r="B439" s="35"/>
      <c r="C439" s="35"/>
      <c r="D439" s="35"/>
      <c r="E439" s="35"/>
      <c r="F439" s="41"/>
      <c r="G439" s="35"/>
    </row>
    <row r="440" spans="1:7" ht="15.5">
      <c r="A440" s="35"/>
      <c r="B440" s="35"/>
      <c r="C440" s="35"/>
      <c r="D440" s="35"/>
      <c r="E440" s="35"/>
      <c r="F440" s="41"/>
      <c r="G440" s="35"/>
    </row>
    <row r="441" spans="1:7" ht="15.5">
      <c r="A441" s="35"/>
      <c r="B441" s="35"/>
      <c r="C441" s="35"/>
      <c r="D441" s="35"/>
      <c r="E441" s="35"/>
      <c r="F441" s="41"/>
      <c r="G441" s="35"/>
    </row>
    <row r="442" spans="1:7" ht="15.5">
      <c r="A442" s="35"/>
      <c r="B442" s="35"/>
      <c r="C442" s="35"/>
      <c r="D442" s="35"/>
      <c r="E442" s="35"/>
      <c r="F442" s="41"/>
      <c r="G442" s="35"/>
    </row>
    <row r="443" spans="1:7" ht="15.5">
      <c r="A443" s="35"/>
      <c r="B443" s="35"/>
      <c r="C443" s="35"/>
      <c r="D443" s="35"/>
      <c r="E443" s="35"/>
      <c r="F443" s="41"/>
      <c r="G443" s="35"/>
    </row>
    <row r="444" spans="1:7" ht="15.5">
      <c r="A444" s="35"/>
      <c r="B444" s="35"/>
      <c r="C444" s="35"/>
      <c r="D444" s="35"/>
      <c r="E444" s="35"/>
      <c r="F444" s="41"/>
      <c r="G444" s="35"/>
    </row>
    <row r="445" spans="1:7" ht="15.5">
      <c r="A445" s="35"/>
      <c r="B445" s="35"/>
      <c r="C445" s="35"/>
      <c r="D445" s="35"/>
      <c r="E445" s="35"/>
      <c r="F445" s="41"/>
      <c r="G445" s="35"/>
    </row>
    <row r="446" spans="1:7" ht="15.5">
      <c r="A446" s="35"/>
      <c r="B446" s="35"/>
      <c r="C446" s="35"/>
      <c r="D446" s="35"/>
      <c r="E446" s="35"/>
      <c r="F446" s="41"/>
      <c r="G446" s="35"/>
    </row>
    <row r="447" spans="1:7" ht="15.5">
      <c r="A447" s="35"/>
      <c r="B447" s="35"/>
      <c r="C447" s="35"/>
      <c r="D447" s="35"/>
      <c r="E447" s="35"/>
      <c r="F447" s="41"/>
      <c r="G447" s="35"/>
    </row>
    <row r="448" spans="1:7" ht="15.5">
      <c r="A448" s="35"/>
      <c r="B448" s="35"/>
      <c r="C448" s="35"/>
      <c r="D448" s="35"/>
      <c r="E448" s="35"/>
      <c r="F448" s="41"/>
      <c r="G448" s="35"/>
    </row>
    <row r="449" spans="1:7" ht="15.5">
      <c r="A449" s="35"/>
      <c r="B449" s="35"/>
      <c r="C449" s="35"/>
      <c r="D449" s="35"/>
      <c r="E449" s="35"/>
      <c r="F449" s="41"/>
      <c r="G449" s="35"/>
    </row>
    <row r="450" spans="1:7" ht="15.5">
      <c r="A450" s="35"/>
      <c r="B450" s="35"/>
      <c r="C450" s="35"/>
      <c r="D450" s="35"/>
      <c r="E450" s="35"/>
      <c r="F450" s="41"/>
      <c r="G450" s="35"/>
    </row>
    <row r="451" spans="1:7" ht="15.5">
      <c r="A451" s="35"/>
      <c r="B451" s="35"/>
      <c r="C451" s="35"/>
      <c r="D451" s="35"/>
      <c r="E451" s="35"/>
      <c r="F451" s="41"/>
      <c r="G451" s="35"/>
    </row>
    <row r="452" spans="1:7" ht="15.5">
      <c r="A452" s="35"/>
      <c r="B452" s="35"/>
      <c r="C452" s="35"/>
      <c r="D452" s="35"/>
      <c r="E452" s="35"/>
      <c r="F452" s="41"/>
      <c r="G452" s="35"/>
    </row>
    <row r="453" spans="1:7" ht="15.5">
      <c r="A453" s="35"/>
      <c r="B453" s="35"/>
      <c r="C453" s="35"/>
      <c r="D453" s="35"/>
      <c r="E453" s="35"/>
      <c r="F453" s="41"/>
      <c r="G453" s="35"/>
    </row>
    <row r="454" spans="1:7" ht="15.5">
      <c r="A454" s="35"/>
      <c r="B454" s="35"/>
      <c r="C454" s="35"/>
      <c r="D454" s="35"/>
      <c r="E454" s="35"/>
      <c r="F454" s="41"/>
      <c r="G454" s="35"/>
    </row>
    <row r="455" spans="1:7" ht="15.5">
      <c r="A455" s="35"/>
      <c r="B455" s="35"/>
      <c r="C455" s="35"/>
      <c r="D455" s="35"/>
      <c r="E455" s="35"/>
      <c r="F455" s="41"/>
      <c r="G455" s="35"/>
    </row>
    <row r="456" spans="1:7" ht="15.5">
      <c r="A456" s="35"/>
      <c r="B456" s="35"/>
      <c r="C456" s="35"/>
      <c r="D456" s="35"/>
      <c r="E456" s="35"/>
      <c r="F456" s="41"/>
      <c r="G456" s="35"/>
    </row>
    <row r="457" spans="1:7" ht="15.5">
      <c r="A457" s="35"/>
      <c r="B457" s="35"/>
      <c r="C457" s="35"/>
      <c r="D457" s="35"/>
      <c r="E457" s="35"/>
      <c r="F457" s="41"/>
      <c r="G457" s="35"/>
    </row>
    <row r="458" spans="1:7" ht="15.5">
      <c r="A458" s="35"/>
      <c r="B458" s="35"/>
      <c r="C458" s="35"/>
      <c r="D458" s="35"/>
      <c r="E458" s="35"/>
      <c r="F458" s="41"/>
      <c r="G458" s="35"/>
    </row>
    <row r="459" spans="1:7" ht="15.5">
      <c r="A459" s="35"/>
      <c r="B459" s="35"/>
      <c r="C459" s="35"/>
      <c r="D459" s="35"/>
      <c r="E459" s="35"/>
      <c r="F459" s="41"/>
      <c r="G459" s="35"/>
    </row>
    <row r="460" spans="1:7" ht="15.5">
      <c r="A460" s="35"/>
      <c r="B460" s="35"/>
      <c r="C460" s="35"/>
      <c r="D460" s="35"/>
      <c r="E460" s="35"/>
      <c r="F460" s="41"/>
      <c r="G460" s="35"/>
    </row>
    <row r="461" spans="1:7" ht="15.5">
      <c r="A461" s="35"/>
      <c r="B461" s="35"/>
      <c r="C461" s="35"/>
      <c r="D461" s="35"/>
      <c r="E461" s="35"/>
      <c r="F461" s="41"/>
      <c r="G461" s="35"/>
    </row>
    <row r="462" spans="1:7" ht="15.5">
      <c r="A462" s="35"/>
      <c r="B462" s="35"/>
      <c r="C462" s="35"/>
      <c r="D462" s="35"/>
      <c r="E462" s="35"/>
      <c r="F462" s="41"/>
      <c r="G462" s="35"/>
    </row>
    <row r="463" spans="1:7" ht="15.5">
      <c r="A463" s="35"/>
      <c r="B463" s="35"/>
      <c r="C463" s="35"/>
      <c r="D463" s="35"/>
      <c r="E463" s="35"/>
      <c r="F463" s="41"/>
      <c r="G463" s="35"/>
    </row>
    <row r="464" spans="1:7" ht="15.5">
      <c r="A464" s="35"/>
      <c r="B464" s="35"/>
      <c r="C464" s="35"/>
      <c r="D464" s="35"/>
      <c r="E464" s="35"/>
      <c r="F464" s="41"/>
      <c r="G464" s="35"/>
    </row>
    <row r="465" spans="1:7" ht="15.5">
      <c r="A465" s="35"/>
      <c r="B465" s="35"/>
      <c r="C465" s="35"/>
      <c r="D465" s="35"/>
      <c r="E465" s="35"/>
      <c r="F465" s="41"/>
      <c r="G465" s="35"/>
    </row>
    <row r="466" spans="1:7" ht="15.5">
      <c r="A466" s="35"/>
      <c r="B466" s="35"/>
      <c r="C466" s="35"/>
      <c r="D466" s="35"/>
      <c r="E466" s="35"/>
      <c r="F466" s="41"/>
      <c r="G466" s="35"/>
    </row>
    <row r="467" spans="1:7" ht="15.5">
      <c r="A467" s="35"/>
      <c r="B467" s="35"/>
      <c r="C467" s="35"/>
      <c r="D467" s="35"/>
      <c r="E467" s="35"/>
      <c r="F467" s="41"/>
      <c r="G467" s="35"/>
    </row>
    <row r="468" spans="1:7" ht="15.5">
      <c r="A468" s="35"/>
      <c r="B468" s="35"/>
      <c r="C468" s="35"/>
      <c r="D468" s="35"/>
      <c r="E468" s="35"/>
      <c r="F468" s="41"/>
      <c r="G468" s="35"/>
    </row>
    <row r="469" spans="1:7" ht="15.5">
      <c r="A469" s="35"/>
      <c r="B469" s="35"/>
      <c r="C469" s="35"/>
      <c r="D469" s="35"/>
      <c r="E469" s="35"/>
      <c r="F469" s="41"/>
      <c r="G469" s="35"/>
    </row>
    <row r="470" spans="1:7" ht="15.5">
      <c r="A470" s="35"/>
      <c r="B470" s="35"/>
      <c r="C470" s="35"/>
      <c r="D470" s="35"/>
      <c r="E470" s="35"/>
      <c r="F470" s="41"/>
      <c r="G470" s="35"/>
    </row>
    <row r="471" spans="1:7" ht="15.5">
      <c r="A471" s="35"/>
      <c r="B471" s="35"/>
      <c r="C471" s="35"/>
      <c r="D471" s="35"/>
      <c r="E471" s="35"/>
      <c r="F471" s="41"/>
      <c r="G471" s="35"/>
    </row>
    <row r="472" spans="1:7" ht="15.5">
      <c r="A472" s="35"/>
      <c r="B472" s="35"/>
      <c r="C472" s="35"/>
      <c r="D472" s="35"/>
      <c r="E472" s="35"/>
      <c r="F472" s="41"/>
      <c r="G472" s="35"/>
    </row>
    <row r="473" spans="1:7" ht="15.5">
      <c r="A473" s="35"/>
      <c r="B473" s="35"/>
      <c r="C473" s="35"/>
      <c r="D473" s="35"/>
      <c r="E473" s="35"/>
      <c r="F473" s="41"/>
      <c r="G473" s="35"/>
    </row>
    <row r="474" spans="1:7" ht="15.5">
      <c r="A474" s="35"/>
      <c r="B474" s="35"/>
      <c r="C474" s="35"/>
      <c r="D474" s="35"/>
      <c r="E474" s="35"/>
      <c r="F474" s="41"/>
      <c r="G474" s="35"/>
    </row>
    <row r="475" spans="1:7" ht="15.5">
      <c r="A475" s="35"/>
      <c r="B475" s="35"/>
      <c r="C475" s="35"/>
      <c r="D475" s="35"/>
      <c r="E475" s="35"/>
      <c r="F475" s="41"/>
      <c r="G475" s="35"/>
    </row>
    <row r="476" spans="1:7" ht="15.5">
      <c r="A476" s="35"/>
      <c r="B476" s="35"/>
      <c r="C476" s="35"/>
      <c r="D476" s="35"/>
      <c r="E476" s="35"/>
      <c r="F476" s="41"/>
      <c r="G476" s="35"/>
    </row>
    <row r="477" spans="1:7" ht="15.5">
      <c r="A477" s="35"/>
      <c r="B477" s="35"/>
      <c r="C477" s="35"/>
      <c r="D477" s="35"/>
      <c r="E477" s="35"/>
      <c r="F477" s="41"/>
      <c r="G477" s="35"/>
    </row>
    <row r="478" spans="1:7" ht="15.5">
      <c r="A478" s="35"/>
      <c r="B478" s="35"/>
      <c r="C478" s="35"/>
      <c r="D478" s="35"/>
      <c r="E478" s="35"/>
      <c r="F478" s="41"/>
      <c r="G478" s="35"/>
    </row>
    <row r="479" spans="1:7" ht="15.5">
      <c r="A479" s="35"/>
      <c r="B479" s="35"/>
      <c r="C479" s="35"/>
      <c r="D479" s="35"/>
      <c r="E479" s="35"/>
      <c r="F479" s="41"/>
      <c r="G479" s="35"/>
    </row>
    <row r="480" spans="1:7" ht="15.5">
      <c r="A480" s="35"/>
      <c r="B480" s="35"/>
      <c r="C480" s="35"/>
      <c r="D480" s="35"/>
      <c r="E480" s="35"/>
      <c r="F480" s="41"/>
      <c r="G480" s="35"/>
    </row>
    <row r="481" spans="1:7" ht="15.5">
      <c r="A481" s="35"/>
      <c r="B481" s="35"/>
      <c r="C481" s="35"/>
      <c r="D481" s="35"/>
      <c r="E481" s="35"/>
      <c r="F481" s="41"/>
      <c r="G481" s="35"/>
    </row>
    <row r="482" spans="1:7" ht="15.5">
      <c r="A482" s="35"/>
      <c r="B482" s="35"/>
      <c r="C482" s="35"/>
      <c r="D482" s="35"/>
      <c r="E482" s="35"/>
      <c r="F482" s="41"/>
      <c r="G482" s="35"/>
    </row>
    <row r="483" spans="1:7" ht="15.5">
      <c r="A483" s="35"/>
      <c r="B483" s="35"/>
      <c r="C483" s="35"/>
      <c r="D483" s="35"/>
      <c r="E483" s="35"/>
      <c r="F483" s="41"/>
      <c r="G483" s="35"/>
    </row>
    <row r="484" spans="1:7" ht="15.5">
      <c r="A484" s="35"/>
      <c r="B484" s="35"/>
      <c r="C484" s="35"/>
      <c r="D484" s="35"/>
      <c r="E484" s="35"/>
      <c r="F484" s="41"/>
      <c r="G484" s="35"/>
    </row>
    <row r="485" spans="1:7" ht="15.5">
      <c r="A485" s="35"/>
      <c r="B485" s="35"/>
      <c r="C485" s="35"/>
      <c r="D485" s="35"/>
      <c r="E485" s="35"/>
      <c r="F485" s="41"/>
      <c r="G485" s="35"/>
    </row>
    <row r="486" spans="1:7" ht="15.5">
      <c r="A486" s="35"/>
      <c r="B486" s="35"/>
      <c r="C486" s="35"/>
      <c r="D486" s="35"/>
      <c r="E486" s="35"/>
      <c r="F486" s="41"/>
      <c r="G486" s="35"/>
    </row>
    <row r="487" spans="1:7" ht="15.5">
      <c r="A487" s="35"/>
      <c r="B487" s="35"/>
      <c r="C487" s="35"/>
      <c r="D487" s="35"/>
      <c r="E487" s="35"/>
      <c r="F487" s="41"/>
      <c r="G487" s="35"/>
    </row>
    <row r="488" spans="1:7" ht="15.5">
      <c r="A488" s="35"/>
      <c r="B488" s="35"/>
      <c r="C488" s="35"/>
      <c r="D488" s="35"/>
      <c r="E488" s="35"/>
      <c r="F488" s="41"/>
      <c r="G488" s="35"/>
    </row>
    <row r="489" spans="1:7" ht="15.5">
      <c r="A489" s="35"/>
      <c r="B489" s="35"/>
      <c r="C489" s="35"/>
      <c r="D489" s="35"/>
      <c r="E489" s="35"/>
      <c r="F489" s="41"/>
      <c r="G489" s="35"/>
    </row>
    <row r="490" spans="1:7" ht="15.5">
      <c r="A490" s="35"/>
      <c r="B490" s="35"/>
      <c r="C490" s="35"/>
      <c r="D490" s="35"/>
      <c r="E490" s="35"/>
      <c r="F490" s="41"/>
      <c r="G490" s="35"/>
    </row>
    <row r="491" spans="1:7" ht="15.5">
      <c r="A491" s="35"/>
      <c r="B491" s="35"/>
      <c r="C491" s="35"/>
      <c r="D491" s="35"/>
      <c r="E491" s="35"/>
      <c r="F491" s="41"/>
      <c r="G491" s="35"/>
    </row>
    <row r="492" spans="1:7" ht="15.5">
      <c r="A492" s="35"/>
      <c r="B492" s="35"/>
      <c r="C492" s="35"/>
      <c r="D492" s="35"/>
      <c r="E492" s="35"/>
      <c r="F492" s="41"/>
      <c r="G492" s="35"/>
    </row>
    <row r="493" spans="1:7" ht="15.5">
      <c r="A493" s="35"/>
      <c r="B493" s="35"/>
      <c r="C493" s="35"/>
      <c r="D493" s="35"/>
      <c r="E493" s="35"/>
      <c r="F493" s="41"/>
      <c r="G493" s="35"/>
    </row>
    <row r="494" spans="1:7" ht="15.5">
      <c r="A494" s="35"/>
      <c r="B494" s="35"/>
      <c r="C494" s="35"/>
      <c r="D494" s="35"/>
      <c r="E494" s="35"/>
      <c r="F494" s="41"/>
      <c r="G494" s="35"/>
    </row>
    <row r="495" spans="1:7" ht="15.5">
      <c r="A495" s="35"/>
      <c r="B495" s="35"/>
      <c r="C495" s="35"/>
      <c r="D495" s="35"/>
      <c r="E495" s="35"/>
      <c r="F495" s="41"/>
      <c r="G495" s="35"/>
    </row>
    <row r="496" spans="1:7" ht="15.5">
      <c r="A496" s="35"/>
      <c r="B496" s="35"/>
      <c r="C496" s="35"/>
      <c r="D496" s="35"/>
      <c r="E496" s="35"/>
      <c r="F496" s="41"/>
      <c r="G496" s="35"/>
    </row>
    <row r="497" spans="1:7" ht="15.5">
      <c r="A497" s="35"/>
      <c r="B497" s="35"/>
      <c r="C497" s="35"/>
      <c r="D497" s="35"/>
      <c r="E497" s="35"/>
      <c r="F497" s="41"/>
      <c r="G497" s="35"/>
    </row>
    <row r="498" spans="1:7" ht="15.5">
      <c r="A498" s="35"/>
      <c r="B498" s="35"/>
      <c r="C498" s="35"/>
      <c r="D498" s="35"/>
      <c r="E498" s="35"/>
      <c r="F498" s="41"/>
      <c r="G498" s="35"/>
    </row>
    <row r="499" spans="1:7" ht="15.5">
      <c r="A499" s="35"/>
      <c r="B499" s="35"/>
      <c r="C499" s="35"/>
      <c r="D499" s="35"/>
      <c r="E499" s="35"/>
      <c r="F499" s="41"/>
      <c r="G499" s="35"/>
    </row>
    <row r="500" spans="1:7" ht="15.5">
      <c r="A500" s="35"/>
      <c r="B500" s="35"/>
      <c r="C500" s="35"/>
      <c r="D500" s="35"/>
      <c r="E500" s="35"/>
      <c r="F500" s="41"/>
      <c r="G500" s="35"/>
    </row>
    <row r="501" spans="1:7" ht="15.5">
      <c r="A501" s="35"/>
      <c r="B501" s="35"/>
      <c r="C501" s="35"/>
      <c r="D501" s="35"/>
      <c r="E501" s="35"/>
      <c r="F501" s="41"/>
      <c r="G501" s="35"/>
    </row>
    <row r="502" spans="1:7" ht="15.5">
      <c r="A502" s="35"/>
      <c r="B502" s="35"/>
      <c r="C502" s="35"/>
      <c r="D502" s="35"/>
      <c r="E502" s="35"/>
      <c r="F502" s="41"/>
      <c r="G502" s="35"/>
    </row>
    <row r="503" spans="1:7" ht="15.5">
      <c r="A503" s="35"/>
      <c r="B503" s="35"/>
      <c r="C503" s="35"/>
      <c r="D503" s="35"/>
      <c r="E503" s="35"/>
      <c r="F503" s="41"/>
      <c r="G503" s="35"/>
    </row>
    <row r="504" spans="1:7" ht="15.5">
      <c r="A504" s="35"/>
      <c r="B504" s="35"/>
      <c r="C504" s="35"/>
      <c r="D504" s="35"/>
      <c r="E504" s="35"/>
      <c r="F504" s="41"/>
      <c r="G504" s="35"/>
    </row>
    <row r="505" spans="1:7" ht="15.5">
      <c r="A505" s="35"/>
      <c r="B505" s="35"/>
      <c r="C505" s="35"/>
      <c r="D505" s="35"/>
      <c r="E505" s="35"/>
      <c r="F505" s="41"/>
      <c r="G505" s="35"/>
    </row>
    <row r="506" spans="1:7" ht="15.5">
      <c r="A506" s="35"/>
      <c r="B506" s="35"/>
      <c r="C506" s="35"/>
      <c r="D506" s="35"/>
      <c r="E506" s="35"/>
      <c r="F506" s="41"/>
      <c r="G506" s="35"/>
    </row>
    <row r="507" spans="1:7" ht="15.5">
      <c r="A507" s="35"/>
      <c r="B507" s="35"/>
      <c r="C507" s="35"/>
      <c r="D507" s="35"/>
      <c r="E507" s="35"/>
      <c r="F507" s="41"/>
      <c r="G507" s="35"/>
    </row>
    <row r="508" spans="1:7" ht="15.5">
      <c r="A508" s="35"/>
      <c r="B508" s="35"/>
      <c r="C508" s="35"/>
      <c r="D508" s="35"/>
      <c r="E508" s="35"/>
      <c r="F508" s="41"/>
      <c r="G508" s="35"/>
    </row>
    <row r="509" spans="1:7" ht="15.5">
      <c r="A509" s="35"/>
      <c r="B509" s="35"/>
      <c r="C509" s="35"/>
      <c r="D509" s="35"/>
      <c r="E509" s="35"/>
      <c r="F509" s="41"/>
      <c r="G509" s="35"/>
    </row>
    <row r="510" spans="1:7" ht="15.5">
      <c r="A510" s="35"/>
      <c r="B510" s="35"/>
      <c r="C510" s="35"/>
      <c r="D510" s="35"/>
      <c r="E510" s="35"/>
      <c r="F510" s="41"/>
      <c r="G510" s="35"/>
    </row>
    <row r="511" spans="1:7" ht="15.5">
      <c r="A511" s="35"/>
      <c r="B511" s="35"/>
      <c r="C511" s="35"/>
      <c r="D511" s="35"/>
      <c r="E511" s="35"/>
      <c r="F511" s="41"/>
      <c r="G511" s="35"/>
    </row>
    <row r="512" spans="1:7" ht="15.5">
      <c r="A512" s="35"/>
      <c r="B512" s="35"/>
      <c r="C512" s="35"/>
      <c r="D512" s="35"/>
      <c r="E512" s="35"/>
      <c r="F512" s="41"/>
      <c r="G512" s="35"/>
    </row>
    <row r="513" spans="1:7" ht="15.5">
      <c r="A513" s="35"/>
      <c r="B513" s="35"/>
      <c r="C513" s="35"/>
      <c r="D513" s="35"/>
      <c r="E513" s="35"/>
      <c r="F513" s="41"/>
      <c r="G513" s="35"/>
    </row>
    <row r="514" spans="1:7" ht="15.5">
      <c r="A514" s="35"/>
      <c r="B514" s="35"/>
      <c r="C514" s="35"/>
      <c r="D514" s="35"/>
      <c r="E514" s="35"/>
      <c r="F514" s="41"/>
      <c r="G514" s="35"/>
    </row>
    <row r="515" spans="1:7" ht="15.5">
      <c r="A515" s="35"/>
      <c r="B515" s="35"/>
      <c r="C515" s="35"/>
      <c r="D515" s="35"/>
      <c r="E515" s="35"/>
      <c r="F515" s="41"/>
      <c r="G515" s="35"/>
    </row>
    <row r="516" spans="1:7" ht="15.5">
      <c r="A516" s="35"/>
      <c r="B516" s="35"/>
      <c r="C516" s="35"/>
      <c r="D516" s="35"/>
      <c r="E516" s="35"/>
      <c r="F516" s="41"/>
      <c r="G516" s="35"/>
    </row>
    <row r="517" spans="1:7" ht="15.5">
      <c r="A517" s="35"/>
      <c r="B517" s="35"/>
      <c r="C517" s="35"/>
      <c r="D517" s="35"/>
      <c r="E517" s="35"/>
      <c r="F517" s="41"/>
      <c r="G517" s="35"/>
    </row>
    <row r="518" spans="1:7" ht="15.5">
      <c r="A518" s="35"/>
      <c r="B518" s="35"/>
      <c r="C518" s="35"/>
      <c r="D518" s="35"/>
      <c r="E518" s="35"/>
      <c r="F518" s="41"/>
      <c r="G518" s="35"/>
    </row>
    <row r="519" spans="1:7" ht="15.5">
      <c r="A519" s="35"/>
      <c r="B519" s="35"/>
      <c r="C519" s="35"/>
      <c r="D519" s="35"/>
      <c r="E519" s="35"/>
      <c r="F519" s="41"/>
      <c r="G519" s="35"/>
    </row>
    <row r="520" spans="1:7" ht="15.5">
      <c r="A520" s="35"/>
      <c r="B520" s="35"/>
      <c r="C520" s="35"/>
      <c r="D520" s="35"/>
      <c r="E520" s="35"/>
      <c r="F520" s="41"/>
      <c r="G520" s="35"/>
    </row>
    <row r="521" spans="1:7" ht="15.5">
      <c r="A521" s="35"/>
      <c r="B521" s="35"/>
      <c r="C521" s="35"/>
      <c r="D521" s="35"/>
      <c r="E521" s="35"/>
      <c r="F521" s="41"/>
      <c r="G521" s="35"/>
    </row>
    <row r="522" spans="1:7" ht="15.5">
      <c r="A522" s="35"/>
      <c r="B522" s="35"/>
      <c r="C522" s="35"/>
      <c r="D522" s="35"/>
      <c r="E522" s="35"/>
      <c r="F522" s="41"/>
      <c r="G522" s="35"/>
    </row>
    <row r="523" spans="1:7" ht="15.5">
      <c r="A523" s="35"/>
      <c r="B523" s="35"/>
      <c r="C523" s="35"/>
      <c r="D523" s="35"/>
      <c r="E523" s="35"/>
      <c r="F523" s="41"/>
      <c r="G523" s="35"/>
    </row>
    <row r="524" spans="1:7" ht="15.5">
      <c r="A524" s="35"/>
      <c r="B524" s="35"/>
      <c r="C524" s="35"/>
      <c r="D524" s="35"/>
      <c r="E524" s="35"/>
      <c r="F524" s="41"/>
      <c r="G524" s="35"/>
    </row>
    <row r="525" spans="1:7" ht="15.5">
      <c r="A525" s="35"/>
      <c r="B525" s="35"/>
      <c r="C525" s="35"/>
      <c r="D525" s="35"/>
      <c r="E525" s="35"/>
      <c r="F525" s="41"/>
      <c r="G525" s="35"/>
    </row>
    <row r="526" spans="1:7" ht="15.5">
      <c r="A526" s="35"/>
      <c r="B526" s="35"/>
      <c r="C526" s="35"/>
      <c r="D526" s="35"/>
      <c r="E526" s="35"/>
      <c r="F526" s="41"/>
      <c r="G526" s="35"/>
    </row>
    <row r="527" spans="1:7" ht="15.5">
      <c r="A527" s="35"/>
      <c r="B527" s="35"/>
      <c r="C527" s="35"/>
      <c r="D527" s="35"/>
      <c r="E527" s="35"/>
      <c r="F527" s="41"/>
      <c r="G527" s="35"/>
    </row>
    <row r="528" spans="1:7" ht="15.5">
      <c r="A528" s="35"/>
      <c r="B528" s="35"/>
      <c r="C528" s="35"/>
      <c r="D528" s="35"/>
      <c r="E528" s="35"/>
      <c r="F528" s="41"/>
      <c r="G528" s="35"/>
    </row>
    <row r="529" spans="1:7" ht="15.5">
      <c r="A529" s="35"/>
      <c r="B529" s="35"/>
      <c r="C529" s="35"/>
      <c r="D529" s="35"/>
      <c r="E529" s="35"/>
      <c r="F529" s="41"/>
      <c r="G529" s="35"/>
    </row>
    <row r="530" spans="1:7" ht="15.5">
      <c r="A530" s="35"/>
      <c r="B530" s="35"/>
      <c r="C530" s="35"/>
      <c r="D530" s="35"/>
      <c r="E530" s="35"/>
      <c r="F530" s="41"/>
      <c r="G530" s="35"/>
    </row>
    <row r="531" spans="1:7" ht="15.5">
      <c r="A531" s="35"/>
      <c r="B531" s="35"/>
      <c r="C531" s="35"/>
      <c r="D531" s="35"/>
      <c r="E531" s="35"/>
      <c r="F531" s="41"/>
      <c r="G531" s="35"/>
    </row>
    <row r="532" spans="1:7" ht="15.5">
      <c r="A532" s="35"/>
      <c r="B532" s="35"/>
      <c r="C532" s="35"/>
      <c r="D532" s="35"/>
      <c r="E532" s="35"/>
      <c r="F532" s="41"/>
      <c r="G532" s="35"/>
    </row>
    <row r="533" spans="1:7" ht="15.5">
      <c r="A533" s="35"/>
      <c r="B533" s="35"/>
      <c r="C533" s="35"/>
      <c r="D533" s="35"/>
      <c r="E533" s="35"/>
      <c r="F533" s="41"/>
      <c r="G533" s="35"/>
    </row>
    <row r="534" spans="1:7" ht="15.5">
      <c r="A534" s="35"/>
      <c r="B534" s="35"/>
      <c r="C534" s="35"/>
      <c r="D534" s="35"/>
      <c r="E534" s="35"/>
      <c r="F534" s="41"/>
      <c r="G534" s="35"/>
    </row>
    <row r="535" spans="1:7" ht="15.5">
      <c r="A535" s="35"/>
      <c r="B535" s="35"/>
      <c r="C535" s="35"/>
      <c r="D535" s="35"/>
      <c r="E535" s="35"/>
      <c r="F535" s="41"/>
      <c r="G535" s="35"/>
    </row>
    <row r="536" spans="1:7" ht="15.5">
      <c r="A536" s="35"/>
      <c r="B536" s="35"/>
      <c r="C536" s="35"/>
      <c r="D536" s="35"/>
      <c r="E536" s="35"/>
      <c r="F536" s="41"/>
      <c r="G536" s="35"/>
    </row>
    <row r="537" spans="1:7" ht="15.5">
      <c r="A537" s="35"/>
      <c r="B537" s="35"/>
      <c r="C537" s="35"/>
      <c r="D537" s="35"/>
      <c r="E537" s="35"/>
      <c r="F537" s="41"/>
      <c r="G537" s="35"/>
    </row>
    <row r="538" spans="1:7" ht="15.5">
      <c r="A538" s="35"/>
      <c r="B538" s="35"/>
      <c r="C538" s="35"/>
      <c r="D538" s="35"/>
      <c r="E538" s="35"/>
      <c r="F538" s="41"/>
      <c r="G538" s="35"/>
    </row>
    <row r="539" spans="1:7" ht="15.5">
      <c r="A539" s="35"/>
      <c r="B539" s="35"/>
      <c r="C539" s="35"/>
      <c r="D539" s="35"/>
      <c r="E539" s="35"/>
      <c r="F539" s="41"/>
      <c r="G539" s="35"/>
    </row>
    <row r="540" spans="1:7" ht="15.5">
      <c r="A540" s="35"/>
      <c r="B540" s="35"/>
      <c r="C540" s="35"/>
      <c r="D540" s="35"/>
      <c r="E540" s="35"/>
      <c r="F540" s="41"/>
      <c r="G540" s="35"/>
    </row>
    <row r="541" spans="1:7" ht="15.5">
      <c r="A541" s="35"/>
      <c r="B541" s="35"/>
      <c r="C541" s="35"/>
      <c r="D541" s="35"/>
      <c r="E541" s="35"/>
      <c r="F541" s="41"/>
      <c r="G541" s="35"/>
    </row>
    <row r="542" spans="1:7" ht="15.5">
      <c r="A542" s="35"/>
      <c r="B542" s="35"/>
      <c r="C542" s="35"/>
      <c r="D542" s="35"/>
      <c r="E542" s="35"/>
      <c r="F542" s="41"/>
      <c r="G542" s="35"/>
    </row>
    <row r="543" spans="1:7" ht="15.5">
      <c r="A543" s="35"/>
      <c r="B543" s="35"/>
      <c r="C543" s="35"/>
      <c r="D543" s="35"/>
      <c r="E543" s="35"/>
      <c r="F543" s="41"/>
      <c r="G543" s="35"/>
    </row>
    <row r="544" spans="1:7" ht="15.5">
      <c r="A544" s="35"/>
      <c r="B544" s="35"/>
      <c r="C544" s="35"/>
      <c r="D544" s="35"/>
      <c r="E544" s="35"/>
      <c r="F544" s="41"/>
      <c r="G544" s="35"/>
    </row>
    <row r="545" spans="1:7" ht="15.5">
      <c r="A545" s="35"/>
      <c r="B545" s="35"/>
      <c r="C545" s="35"/>
      <c r="D545" s="35"/>
      <c r="E545" s="35"/>
      <c r="F545" s="41"/>
      <c r="G545" s="35"/>
    </row>
    <row r="546" spans="1:7" ht="15.5">
      <c r="A546" s="35"/>
      <c r="B546" s="35"/>
      <c r="C546" s="35"/>
      <c r="D546" s="35"/>
      <c r="E546" s="35"/>
      <c r="F546" s="41"/>
      <c r="G546" s="35"/>
    </row>
    <row r="547" spans="1:7" ht="15.5">
      <c r="A547" s="35"/>
      <c r="B547" s="35"/>
      <c r="C547" s="35"/>
      <c r="D547" s="35"/>
      <c r="E547" s="35"/>
      <c r="F547" s="41"/>
      <c r="G547" s="35"/>
    </row>
    <row r="548" spans="1:7" ht="15.5">
      <c r="A548" s="35"/>
      <c r="B548" s="35"/>
      <c r="C548" s="35"/>
      <c r="D548" s="35"/>
      <c r="E548" s="35"/>
      <c r="F548" s="41"/>
      <c r="G548" s="35"/>
    </row>
    <row r="549" spans="1:7" ht="15.5">
      <c r="A549" s="35"/>
      <c r="B549" s="35"/>
      <c r="C549" s="35"/>
      <c r="D549" s="35"/>
      <c r="E549" s="35"/>
      <c r="F549" s="41"/>
      <c r="G549" s="35"/>
    </row>
    <row r="550" spans="1:7" ht="15.5">
      <c r="A550" s="35"/>
      <c r="B550" s="35"/>
      <c r="C550" s="35"/>
      <c r="D550" s="35"/>
      <c r="E550" s="35"/>
      <c r="F550" s="41"/>
      <c r="G550" s="35"/>
    </row>
    <row r="551" spans="1:7" ht="15.5">
      <c r="A551" s="35"/>
      <c r="B551" s="35"/>
      <c r="C551" s="35"/>
      <c r="D551" s="35"/>
      <c r="E551" s="35"/>
      <c r="F551" s="41"/>
      <c r="G551" s="35"/>
    </row>
    <row r="552" spans="1:7" ht="15.5">
      <c r="A552" s="35"/>
      <c r="B552" s="35"/>
      <c r="C552" s="35"/>
      <c r="D552" s="35"/>
      <c r="E552" s="35"/>
      <c r="F552" s="41"/>
      <c r="G552" s="35"/>
    </row>
    <row r="553" spans="1:7" ht="15.5">
      <c r="A553" s="35"/>
      <c r="B553" s="35"/>
      <c r="C553" s="35"/>
      <c r="D553" s="35"/>
      <c r="E553" s="35"/>
      <c r="F553" s="41"/>
      <c r="G553" s="35"/>
    </row>
    <row r="554" spans="1:7" ht="15.5">
      <c r="A554" s="35"/>
      <c r="B554" s="35"/>
      <c r="C554" s="35"/>
      <c r="D554" s="35"/>
      <c r="E554" s="35"/>
      <c r="F554" s="41"/>
      <c r="G554" s="35"/>
    </row>
    <row r="555" spans="1:7" ht="15.5">
      <c r="A555" s="35"/>
      <c r="B555" s="35"/>
      <c r="C555" s="35"/>
      <c r="D555" s="35"/>
      <c r="E555" s="35"/>
      <c r="F555" s="41"/>
      <c r="G555" s="35"/>
    </row>
    <row r="556" spans="1:7" ht="15.5">
      <c r="A556" s="35"/>
      <c r="B556" s="35"/>
      <c r="C556" s="35"/>
      <c r="D556" s="35"/>
      <c r="E556" s="35"/>
      <c r="F556" s="41"/>
      <c r="G556" s="35"/>
    </row>
    <row r="557" spans="1:7" ht="15.5">
      <c r="A557" s="35"/>
      <c r="B557" s="35"/>
      <c r="C557" s="35"/>
      <c r="D557" s="35"/>
      <c r="E557" s="35"/>
      <c r="F557" s="41"/>
      <c r="G557" s="35"/>
    </row>
    <row r="558" spans="1:7" ht="15.5">
      <c r="A558" s="35"/>
      <c r="B558" s="35"/>
      <c r="C558" s="35"/>
      <c r="D558" s="35"/>
      <c r="E558" s="35"/>
      <c r="F558" s="41"/>
      <c r="G558" s="35"/>
    </row>
    <row r="559" spans="1:7" ht="15.5">
      <c r="A559" s="35"/>
      <c r="B559" s="35"/>
      <c r="C559" s="35"/>
      <c r="D559" s="35"/>
      <c r="E559" s="35"/>
      <c r="F559" s="41"/>
      <c r="G559" s="35"/>
    </row>
    <row r="560" spans="1:7" ht="15.5">
      <c r="A560" s="35"/>
      <c r="B560" s="35"/>
      <c r="C560" s="35"/>
      <c r="D560" s="35"/>
      <c r="E560" s="35"/>
      <c r="F560" s="41"/>
      <c r="G560" s="35"/>
    </row>
    <row r="561" spans="1:7" ht="15.5">
      <c r="A561" s="35"/>
      <c r="B561" s="35"/>
      <c r="C561" s="35"/>
      <c r="D561" s="35"/>
      <c r="E561" s="35"/>
      <c r="F561" s="41"/>
      <c r="G561" s="35"/>
    </row>
    <row r="562" spans="1:7" ht="15.5">
      <c r="A562" s="35"/>
      <c r="B562" s="35"/>
      <c r="C562" s="35"/>
      <c r="D562" s="35"/>
      <c r="E562" s="35"/>
      <c r="F562" s="41"/>
      <c r="G562" s="35"/>
    </row>
    <row r="563" spans="1:7" ht="15.5">
      <c r="A563" s="35"/>
      <c r="B563" s="35"/>
      <c r="C563" s="35"/>
      <c r="D563" s="35"/>
      <c r="E563" s="35"/>
      <c r="F563" s="41"/>
      <c r="G563" s="35"/>
    </row>
    <row r="564" spans="1:7" ht="15.5">
      <c r="A564" s="35"/>
      <c r="B564" s="35"/>
      <c r="C564" s="35"/>
      <c r="D564" s="35"/>
      <c r="E564" s="35"/>
      <c r="F564" s="41"/>
      <c r="G564" s="35"/>
    </row>
    <row r="565" spans="1:7" ht="15.5">
      <c r="A565" s="35"/>
      <c r="B565" s="35"/>
      <c r="C565" s="35"/>
      <c r="D565" s="35"/>
      <c r="E565" s="35"/>
      <c r="F565" s="41"/>
      <c r="G565" s="35"/>
    </row>
    <row r="566" spans="1:7" ht="15.5">
      <c r="A566" s="35"/>
      <c r="B566" s="35"/>
      <c r="C566" s="35"/>
      <c r="D566" s="35"/>
      <c r="E566" s="35"/>
      <c r="F566" s="41"/>
      <c r="G566" s="35"/>
    </row>
    <row r="567" spans="1:7" ht="15.5">
      <c r="A567" s="35"/>
      <c r="B567" s="35"/>
      <c r="C567" s="35"/>
      <c r="D567" s="35"/>
      <c r="E567" s="35"/>
      <c r="F567" s="41"/>
      <c r="G567" s="35"/>
    </row>
    <row r="568" spans="1:7" ht="15.5">
      <c r="A568" s="35"/>
      <c r="B568" s="35"/>
      <c r="C568" s="35"/>
      <c r="D568" s="35"/>
      <c r="E568" s="35"/>
      <c r="F568" s="41"/>
      <c r="G568" s="35"/>
    </row>
    <row r="569" spans="1:7" ht="15.5">
      <c r="A569" s="35"/>
      <c r="B569" s="35"/>
      <c r="C569" s="35"/>
      <c r="D569" s="35"/>
      <c r="E569" s="35"/>
      <c r="F569" s="41"/>
      <c r="G569" s="35"/>
    </row>
    <row r="570" spans="1:7" ht="15.5">
      <c r="A570" s="35"/>
      <c r="B570" s="35"/>
      <c r="C570" s="35"/>
      <c r="D570" s="35"/>
      <c r="E570" s="35"/>
      <c r="F570" s="41"/>
      <c r="G570" s="35"/>
    </row>
    <row r="571" spans="1:7" ht="15.5">
      <c r="A571" s="35"/>
      <c r="B571" s="35"/>
      <c r="C571" s="35"/>
      <c r="D571" s="35"/>
      <c r="E571" s="35"/>
      <c r="F571" s="41"/>
      <c r="G571" s="35"/>
    </row>
    <row r="572" spans="1:7" ht="15.5">
      <c r="A572" s="35"/>
      <c r="B572" s="35"/>
      <c r="C572" s="35"/>
      <c r="D572" s="35"/>
      <c r="E572" s="35"/>
      <c r="F572" s="41"/>
      <c r="G572" s="35"/>
    </row>
    <row r="573" spans="1:7" ht="15.5">
      <c r="A573" s="35"/>
      <c r="B573" s="35"/>
      <c r="C573" s="35"/>
      <c r="D573" s="35"/>
      <c r="E573" s="35"/>
      <c r="F573" s="41"/>
      <c r="G573" s="35"/>
    </row>
    <row r="574" spans="1:7" ht="15.5">
      <c r="A574" s="35"/>
      <c r="B574" s="35"/>
      <c r="C574" s="35"/>
      <c r="D574" s="35"/>
      <c r="E574" s="35"/>
      <c r="F574" s="41"/>
      <c r="G574" s="35"/>
    </row>
    <row r="575" spans="1:7" ht="15.5">
      <c r="A575" s="35"/>
      <c r="B575" s="35"/>
      <c r="C575" s="35"/>
      <c r="D575" s="35"/>
      <c r="E575" s="35"/>
      <c r="F575" s="41"/>
      <c r="G575" s="35"/>
    </row>
    <row r="576" spans="1:7" ht="15.5">
      <c r="A576" s="35"/>
      <c r="B576" s="35"/>
      <c r="C576" s="35"/>
      <c r="D576" s="35"/>
      <c r="E576" s="35"/>
      <c r="F576" s="41"/>
      <c r="G576" s="35"/>
    </row>
    <row r="577" spans="1:7" ht="15.5">
      <c r="A577" s="35"/>
      <c r="B577" s="35"/>
      <c r="C577" s="35"/>
      <c r="D577" s="35"/>
      <c r="E577" s="35"/>
      <c r="F577" s="41"/>
      <c r="G577" s="35"/>
    </row>
    <row r="578" spans="1:7" ht="15.5">
      <c r="A578" s="35"/>
      <c r="B578" s="35"/>
      <c r="C578" s="35"/>
      <c r="D578" s="35"/>
      <c r="E578" s="35"/>
      <c r="F578" s="41"/>
      <c r="G578" s="35"/>
    </row>
    <row r="579" spans="1:7" ht="15.5">
      <c r="A579" s="35"/>
      <c r="B579" s="35"/>
      <c r="C579" s="35"/>
      <c r="D579" s="35"/>
      <c r="E579" s="35"/>
      <c r="F579" s="41"/>
      <c r="G579" s="35"/>
    </row>
    <row r="580" spans="1:7" ht="15.5">
      <c r="A580" s="35"/>
      <c r="B580" s="35"/>
      <c r="C580" s="35"/>
      <c r="D580" s="35"/>
      <c r="E580" s="35"/>
      <c r="F580" s="41"/>
      <c r="G580" s="35"/>
    </row>
    <row r="581" spans="1:7" ht="15.5">
      <c r="A581" s="35"/>
      <c r="B581" s="35"/>
      <c r="C581" s="35"/>
      <c r="D581" s="35"/>
      <c r="E581" s="35"/>
      <c r="F581" s="41"/>
      <c r="G581" s="35"/>
    </row>
    <row r="582" spans="1:7" ht="15.5">
      <c r="A582" s="35"/>
      <c r="B582" s="35"/>
      <c r="C582" s="35"/>
      <c r="D582" s="35"/>
      <c r="E582" s="35"/>
      <c r="F582" s="41"/>
      <c r="G582" s="35"/>
    </row>
    <row r="583" spans="1:7" ht="15.5">
      <c r="A583" s="35"/>
      <c r="B583" s="35"/>
      <c r="C583" s="35"/>
      <c r="D583" s="35"/>
      <c r="E583" s="35"/>
      <c r="F583" s="41"/>
      <c r="G583" s="35"/>
    </row>
    <row r="584" spans="1:7" ht="15.5">
      <c r="A584" s="35"/>
      <c r="B584" s="35"/>
      <c r="C584" s="35"/>
      <c r="D584" s="35"/>
      <c r="E584" s="35"/>
      <c r="F584" s="41"/>
      <c r="G584" s="35"/>
    </row>
    <row r="585" spans="1:7" ht="15.5">
      <c r="A585" s="35"/>
      <c r="B585" s="35"/>
      <c r="C585" s="35"/>
      <c r="D585" s="35"/>
      <c r="E585" s="35"/>
      <c r="F585" s="41"/>
      <c r="G585" s="35"/>
    </row>
    <row r="586" spans="1:7" ht="15.5">
      <c r="A586" s="35"/>
      <c r="B586" s="35"/>
      <c r="C586" s="35"/>
      <c r="D586" s="35"/>
      <c r="E586" s="35"/>
      <c r="F586" s="41"/>
      <c r="G586" s="35"/>
    </row>
    <row r="587" spans="1:7" ht="15.5">
      <c r="A587" s="35"/>
      <c r="B587" s="35"/>
      <c r="C587" s="35"/>
      <c r="D587" s="35"/>
      <c r="E587" s="35"/>
      <c r="F587" s="41"/>
      <c r="G587" s="35"/>
    </row>
    <row r="588" spans="1:7" ht="15.5">
      <c r="A588" s="35"/>
      <c r="B588" s="35"/>
      <c r="C588" s="35"/>
      <c r="D588" s="35"/>
      <c r="E588" s="35"/>
      <c r="F588" s="41"/>
      <c r="G588" s="35"/>
    </row>
    <row r="589" spans="1:7" ht="15.5">
      <c r="A589" s="35"/>
      <c r="B589" s="35"/>
      <c r="C589" s="35"/>
      <c r="D589" s="35"/>
      <c r="E589" s="35"/>
      <c r="F589" s="41"/>
      <c r="G589" s="35"/>
    </row>
    <row r="590" spans="1:7" ht="15.5">
      <c r="A590" s="35"/>
      <c r="B590" s="35"/>
      <c r="C590" s="35"/>
      <c r="D590" s="35"/>
      <c r="E590" s="35"/>
      <c r="F590" s="41"/>
      <c r="G590" s="35"/>
    </row>
    <row r="591" spans="1:7" ht="15.5">
      <c r="A591" s="35"/>
      <c r="B591" s="35"/>
      <c r="C591" s="35"/>
      <c r="D591" s="35"/>
      <c r="E591" s="35"/>
      <c r="F591" s="41"/>
      <c r="G591" s="35"/>
    </row>
    <row r="592" spans="1:7" ht="15.5">
      <c r="A592" s="35"/>
      <c r="B592" s="35"/>
      <c r="C592" s="35"/>
      <c r="D592" s="35"/>
      <c r="E592" s="35"/>
      <c r="F592" s="41"/>
      <c r="G592" s="35"/>
    </row>
    <row r="593" spans="1:7" ht="15.5">
      <c r="A593" s="35"/>
      <c r="B593" s="35"/>
      <c r="C593" s="35"/>
      <c r="D593" s="35"/>
      <c r="E593" s="35"/>
      <c r="F593" s="41"/>
      <c r="G593" s="35"/>
    </row>
    <row r="594" spans="1:7" ht="15.5">
      <c r="A594" s="35"/>
      <c r="B594" s="35"/>
      <c r="C594" s="35"/>
      <c r="D594" s="35"/>
      <c r="E594" s="35"/>
      <c r="F594" s="41"/>
      <c r="G594" s="35"/>
    </row>
    <row r="595" spans="1:7" ht="15.5">
      <c r="A595" s="35"/>
      <c r="B595" s="35"/>
      <c r="C595" s="35"/>
      <c r="D595" s="35"/>
      <c r="E595" s="35"/>
      <c r="F595" s="41"/>
      <c r="G595" s="35"/>
    </row>
    <row r="596" spans="1:7" ht="15.5">
      <c r="A596" s="35"/>
      <c r="B596" s="35"/>
      <c r="C596" s="35"/>
      <c r="D596" s="35"/>
      <c r="E596" s="35"/>
      <c r="F596" s="41"/>
      <c r="G596" s="35"/>
    </row>
    <row r="597" spans="1:7" ht="15.5">
      <c r="A597" s="35"/>
      <c r="B597" s="35"/>
      <c r="C597" s="35"/>
      <c r="D597" s="35"/>
      <c r="E597" s="35"/>
      <c r="F597" s="41"/>
      <c r="G597" s="35"/>
    </row>
    <row r="598" spans="1:7" ht="15.5">
      <c r="A598" s="35"/>
      <c r="B598" s="35"/>
      <c r="C598" s="35"/>
      <c r="D598" s="35"/>
      <c r="E598" s="35"/>
      <c r="F598" s="41"/>
      <c r="G598" s="35"/>
    </row>
    <row r="599" spans="1:7" ht="15.5">
      <c r="A599" s="35"/>
      <c r="B599" s="35"/>
      <c r="C599" s="35"/>
      <c r="D599" s="35"/>
      <c r="E599" s="35"/>
      <c r="F599" s="41"/>
      <c r="G599" s="35"/>
    </row>
    <row r="600" spans="1:7" ht="15.5">
      <c r="A600" s="35"/>
      <c r="B600" s="35"/>
      <c r="C600" s="35"/>
      <c r="D600" s="35"/>
      <c r="E600" s="35"/>
      <c r="F600" s="41"/>
      <c r="G600" s="35"/>
    </row>
    <row r="601" spans="1:7" ht="15.5">
      <c r="A601" s="35"/>
      <c r="B601" s="35"/>
      <c r="C601" s="35"/>
      <c r="D601" s="35"/>
      <c r="E601" s="35"/>
      <c r="F601" s="41"/>
      <c r="G601" s="35"/>
    </row>
    <row r="602" spans="1:7" ht="15.5">
      <c r="A602" s="35"/>
      <c r="B602" s="35"/>
      <c r="C602" s="35"/>
      <c r="D602" s="35"/>
      <c r="E602" s="35"/>
      <c r="F602" s="41"/>
      <c r="G602" s="35"/>
    </row>
    <row r="603" spans="1:7" ht="15.5">
      <c r="A603" s="35"/>
      <c r="B603" s="35"/>
      <c r="C603" s="35"/>
      <c r="D603" s="35"/>
      <c r="E603" s="35"/>
      <c r="F603" s="41"/>
      <c r="G603" s="35"/>
    </row>
    <row r="604" spans="1:7" ht="15.5">
      <c r="A604" s="35"/>
      <c r="B604" s="35"/>
      <c r="C604" s="35"/>
      <c r="D604" s="35"/>
      <c r="E604" s="35"/>
      <c r="F604" s="41"/>
      <c r="G604" s="35"/>
    </row>
    <row r="605" spans="1:7" ht="15.5">
      <c r="A605" s="35"/>
      <c r="B605" s="35"/>
      <c r="C605" s="35"/>
      <c r="D605" s="35"/>
      <c r="E605" s="35"/>
      <c r="F605" s="41"/>
      <c r="G605" s="35"/>
    </row>
    <row r="606" spans="1:7" ht="15.5">
      <c r="A606" s="35"/>
      <c r="B606" s="35"/>
      <c r="C606" s="35"/>
      <c r="D606" s="35"/>
      <c r="E606" s="35"/>
      <c r="F606" s="41"/>
      <c r="G606" s="35"/>
    </row>
    <row r="607" spans="1:7" ht="15.5">
      <c r="A607" s="35"/>
      <c r="B607" s="35"/>
      <c r="C607" s="35"/>
      <c r="D607" s="35"/>
      <c r="E607" s="35"/>
      <c r="F607" s="41"/>
      <c r="G607" s="35"/>
    </row>
    <row r="608" spans="1:7" ht="15.5">
      <c r="A608" s="35"/>
      <c r="B608" s="35"/>
      <c r="C608" s="35"/>
      <c r="D608" s="35"/>
      <c r="E608" s="35"/>
      <c r="F608" s="41"/>
      <c r="G608" s="35"/>
    </row>
    <row r="609" spans="1:7" ht="15.5">
      <c r="A609" s="35"/>
      <c r="B609" s="35"/>
      <c r="C609" s="35"/>
      <c r="D609" s="35"/>
      <c r="E609" s="35"/>
      <c r="F609" s="41"/>
      <c r="G609" s="35"/>
    </row>
    <row r="610" spans="1:7" ht="15.5">
      <c r="A610" s="35"/>
      <c r="B610" s="35"/>
      <c r="C610" s="35"/>
      <c r="D610" s="35"/>
      <c r="E610" s="35"/>
      <c r="F610" s="41"/>
      <c r="G610" s="35"/>
    </row>
    <row r="611" spans="1:7" ht="15.5">
      <c r="A611" s="35"/>
      <c r="B611" s="35"/>
      <c r="C611" s="35"/>
      <c r="D611" s="35"/>
      <c r="E611" s="35"/>
      <c r="F611" s="41"/>
      <c r="G611" s="35"/>
    </row>
    <row r="612" spans="1:7" ht="15.5">
      <c r="A612" s="35"/>
      <c r="B612" s="35"/>
      <c r="C612" s="35"/>
      <c r="D612" s="35"/>
      <c r="E612" s="35"/>
      <c r="F612" s="41"/>
      <c r="G612" s="35"/>
    </row>
    <row r="613" spans="1:7" ht="15.5">
      <c r="A613" s="35"/>
      <c r="B613" s="35"/>
      <c r="C613" s="35"/>
      <c r="D613" s="35"/>
      <c r="E613" s="35"/>
      <c r="F613" s="41"/>
      <c r="G613" s="35"/>
    </row>
    <row r="614" spans="1:7" ht="15.5">
      <c r="A614" s="35"/>
      <c r="B614" s="35"/>
      <c r="C614" s="35"/>
      <c r="D614" s="35"/>
      <c r="E614" s="35"/>
      <c r="F614" s="41"/>
      <c r="G614" s="35"/>
    </row>
    <row r="615" spans="1:7" ht="15.5">
      <c r="A615" s="35"/>
      <c r="B615" s="35"/>
      <c r="C615" s="35"/>
      <c r="D615" s="35"/>
      <c r="E615" s="35"/>
      <c r="F615" s="41"/>
      <c r="G615" s="35"/>
    </row>
    <row r="616" spans="1:7" ht="15.5">
      <c r="A616" s="35"/>
      <c r="B616" s="35"/>
      <c r="C616" s="35"/>
      <c r="D616" s="35"/>
      <c r="E616" s="35"/>
      <c r="F616" s="41"/>
      <c r="G616" s="35"/>
    </row>
    <row r="617" spans="1:7" ht="15.5">
      <c r="A617" s="35"/>
      <c r="B617" s="35"/>
      <c r="C617" s="35"/>
      <c r="D617" s="35"/>
      <c r="E617" s="35"/>
      <c r="F617" s="41"/>
      <c r="G617" s="35"/>
    </row>
    <row r="618" spans="1:7" ht="15.5">
      <c r="A618" s="35"/>
      <c r="B618" s="35"/>
      <c r="C618" s="35"/>
      <c r="D618" s="35"/>
      <c r="E618" s="35"/>
      <c r="F618" s="41"/>
      <c r="G618" s="35"/>
    </row>
    <row r="619" spans="1:7" ht="15.5">
      <c r="A619" s="35"/>
      <c r="B619" s="35"/>
      <c r="C619" s="35"/>
      <c r="D619" s="35"/>
      <c r="E619" s="35"/>
      <c r="F619" s="41"/>
      <c r="G619" s="35"/>
    </row>
    <row r="620" spans="1:7" ht="15.5">
      <c r="A620" s="35"/>
      <c r="B620" s="35"/>
      <c r="C620" s="35"/>
      <c r="D620" s="35"/>
      <c r="E620" s="35"/>
      <c r="F620" s="41"/>
      <c r="G620" s="35"/>
    </row>
    <row r="621" spans="1:7" ht="15.5">
      <c r="A621" s="35"/>
      <c r="B621" s="35"/>
      <c r="C621" s="35"/>
      <c r="D621" s="35"/>
      <c r="E621" s="35"/>
      <c r="F621" s="41"/>
      <c r="G621" s="35"/>
    </row>
    <row r="622" spans="1:7" ht="15.5">
      <c r="A622" s="35"/>
      <c r="B622" s="35"/>
      <c r="C622" s="35"/>
      <c r="D622" s="35"/>
      <c r="E622" s="35"/>
      <c r="F622" s="41"/>
      <c r="G622" s="35"/>
    </row>
    <row r="623" spans="1:7" ht="15.5">
      <c r="A623" s="35"/>
      <c r="B623" s="35"/>
      <c r="C623" s="35"/>
      <c r="D623" s="35"/>
      <c r="E623" s="35"/>
      <c r="F623" s="41"/>
      <c r="G623" s="35"/>
    </row>
    <row r="624" spans="1:7" ht="15.5">
      <c r="A624" s="35"/>
      <c r="B624" s="35"/>
      <c r="C624" s="35"/>
      <c r="D624" s="35"/>
      <c r="E624" s="35"/>
      <c r="F624" s="41"/>
      <c r="G624" s="35"/>
    </row>
    <row r="625" spans="1:7" ht="15.5">
      <c r="A625" s="35"/>
      <c r="B625" s="35"/>
      <c r="C625" s="35"/>
      <c r="D625" s="35"/>
      <c r="E625" s="35"/>
      <c r="F625" s="41"/>
      <c r="G625" s="35"/>
    </row>
    <row r="626" spans="1:7" ht="15.5">
      <c r="A626" s="35"/>
      <c r="B626" s="35"/>
      <c r="C626" s="35"/>
      <c r="D626" s="35"/>
      <c r="E626" s="35"/>
      <c r="F626" s="41"/>
      <c r="G626" s="35"/>
    </row>
    <row r="627" spans="1:7" ht="15.5">
      <c r="A627" s="35"/>
      <c r="B627" s="35"/>
      <c r="C627" s="35"/>
      <c r="D627" s="35"/>
      <c r="E627" s="35"/>
      <c r="F627" s="41"/>
      <c r="G627" s="35"/>
    </row>
    <row r="628" spans="1:7" ht="15.5">
      <c r="A628" s="35"/>
      <c r="B628" s="35"/>
      <c r="C628" s="35"/>
      <c r="D628" s="35"/>
      <c r="E628" s="35"/>
      <c r="F628" s="41"/>
      <c r="G628" s="35"/>
    </row>
    <row r="629" spans="1:7" ht="15.5">
      <c r="A629" s="35"/>
      <c r="B629" s="35"/>
      <c r="C629" s="35"/>
      <c r="D629" s="35"/>
      <c r="E629" s="35"/>
      <c r="F629" s="41"/>
      <c r="G629" s="35"/>
    </row>
    <row r="630" spans="1:7" ht="15.5">
      <c r="A630" s="35"/>
      <c r="B630" s="35"/>
      <c r="C630" s="35"/>
      <c r="D630" s="35"/>
      <c r="E630" s="35"/>
      <c r="F630" s="41"/>
      <c r="G630" s="35"/>
    </row>
    <row r="631" spans="1:7" ht="15.5">
      <c r="A631" s="35"/>
      <c r="B631" s="35"/>
      <c r="C631" s="35"/>
      <c r="D631" s="35"/>
      <c r="E631" s="35"/>
      <c r="F631" s="41"/>
      <c r="G631" s="35"/>
    </row>
    <row r="632" spans="1:7" ht="15.5">
      <c r="A632" s="35"/>
      <c r="B632" s="35"/>
      <c r="C632" s="35"/>
      <c r="D632" s="35"/>
      <c r="E632" s="35"/>
      <c r="F632" s="41"/>
      <c r="G632" s="35"/>
    </row>
    <row r="633" spans="1:7" ht="15.5">
      <c r="A633" s="35"/>
      <c r="B633" s="35"/>
      <c r="C633" s="35"/>
      <c r="D633" s="35"/>
      <c r="E633" s="35"/>
      <c r="F633" s="41"/>
      <c r="G633" s="35"/>
    </row>
    <row r="634" spans="1:7" ht="15.5">
      <c r="A634" s="35"/>
      <c r="B634" s="35"/>
      <c r="C634" s="35"/>
      <c r="D634" s="35"/>
      <c r="E634" s="35"/>
      <c r="F634" s="41"/>
      <c r="G634" s="35"/>
    </row>
    <row r="635" spans="1:7" ht="15.5">
      <c r="A635" s="35"/>
      <c r="B635" s="35"/>
      <c r="C635" s="35"/>
      <c r="D635" s="35"/>
      <c r="E635" s="35"/>
      <c r="F635" s="41"/>
      <c r="G635" s="35"/>
    </row>
    <row r="636" spans="1:7" ht="15.5">
      <c r="A636" s="35"/>
      <c r="B636" s="35"/>
      <c r="C636" s="35"/>
      <c r="D636" s="35"/>
      <c r="E636" s="35"/>
      <c r="F636" s="41"/>
      <c r="G636" s="35"/>
    </row>
    <row r="637" spans="1:7" ht="15.5">
      <c r="A637" s="35"/>
      <c r="B637" s="35"/>
      <c r="C637" s="35"/>
      <c r="D637" s="35"/>
      <c r="E637" s="35"/>
      <c r="F637" s="41"/>
      <c r="G637" s="35"/>
    </row>
    <row r="638" spans="1:7" ht="15.5">
      <c r="A638" s="35"/>
      <c r="B638" s="35"/>
      <c r="C638" s="35"/>
      <c r="D638" s="35"/>
      <c r="E638" s="35"/>
      <c r="F638" s="41"/>
      <c r="G638" s="35"/>
    </row>
    <row r="639" spans="1:7" ht="15.5">
      <c r="A639" s="35"/>
      <c r="B639" s="35"/>
      <c r="C639" s="35"/>
      <c r="D639" s="35"/>
      <c r="E639" s="35"/>
      <c r="F639" s="41"/>
      <c r="G639" s="35"/>
    </row>
    <row r="640" spans="1:7" ht="15.5">
      <c r="A640" s="35"/>
      <c r="B640" s="35"/>
      <c r="C640" s="35"/>
      <c r="D640" s="35"/>
      <c r="E640" s="35"/>
      <c r="F640" s="41"/>
      <c r="G640" s="35"/>
    </row>
    <row r="641" spans="1:7" ht="15.5">
      <c r="A641" s="35"/>
      <c r="B641" s="35"/>
      <c r="C641" s="35"/>
      <c r="D641" s="35"/>
      <c r="E641" s="35"/>
      <c r="F641" s="41"/>
      <c r="G641" s="35"/>
    </row>
    <row r="642" spans="1:7" ht="15.5">
      <c r="A642" s="35"/>
      <c r="B642" s="35"/>
      <c r="C642" s="35"/>
      <c r="D642" s="35"/>
      <c r="E642" s="35"/>
      <c r="F642" s="41"/>
      <c r="G642" s="35"/>
    </row>
    <row r="643" spans="1:7" ht="15.5">
      <c r="A643" s="35"/>
      <c r="B643" s="35"/>
      <c r="C643" s="35"/>
      <c r="D643" s="35"/>
      <c r="E643" s="35"/>
      <c r="F643" s="41"/>
      <c r="G643" s="35"/>
    </row>
    <row r="644" spans="1:7" ht="15.5">
      <c r="A644" s="35"/>
      <c r="B644" s="35"/>
      <c r="C644" s="35"/>
      <c r="D644" s="35"/>
      <c r="E644" s="35"/>
      <c r="F644" s="41"/>
      <c r="G644" s="35"/>
    </row>
    <row r="645" spans="1:7" ht="15.5">
      <c r="A645" s="35"/>
      <c r="B645" s="35"/>
      <c r="C645" s="35"/>
      <c r="D645" s="35"/>
      <c r="E645" s="35"/>
      <c r="F645" s="41"/>
      <c r="G645" s="35"/>
    </row>
    <row r="646" spans="1:7" ht="15.5">
      <c r="A646" s="35"/>
      <c r="B646" s="35"/>
      <c r="C646" s="35"/>
      <c r="D646" s="35"/>
      <c r="E646" s="35"/>
      <c r="F646" s="41"/>
      <c r="G646" s="35"/>
    </row>
    <row r="647" spans="1:7" ht="15.5">
      <c r="A647" s="35"/>
      <c r="B647" s="35"/>
      <c r="C647" s="35"/>
      <c r="D647" s="35"/>
      <c r="E647" s="35"/>
      <c r="F647" s="41"/>
      <c r="G647" s="35"/>
    </row>
    <row r="648" spans="1:7" ht="15.5">
      <c r="A648" s="35"/>
      <c r="B648" s="35"/>
      <c r="C648" s="35"/>
      <c r="D648" s="35"/>
      <c r="E648" s="35"/>
      <c r="F648" s="41"/>
      <c r="G648" s="35"/>
    </row>
    <row r="649" spans="1:7" ht="15.5">
      <c r="A649" s="35"/>
      <c r="B649" s="35"/>
      <c r="C649" s="35"/>
      <c r="D649" s="35"/>
      <c r="E649" s="35"/>
      <c r="F649" s="41"/>
      <c r="G649" s="35"/>
    </row>
    <row r="650" spans="1:7" ht="15.5">
      <c r="A650" s="35"/>
      <c r="B650" s="35"/>
      <c r="C650" s="35"/>
      <c r="D650" s="35"/>
      <c r="E650" s="35"/>
      <c r="F650" s="41"/>
      <c r="G650" s="35"/>
    </row>
    <row r="651" spans="1:7" ht="15.5">
      <c r="A651" s="35"/>
      <c r="B651" s="35"/>
      <c r="C651" s="35"/>
      <c r="D651" s="35"/>
      <c r="E651" s="35"/>
      <c r="F651" s="41"/>
      <c r="G651" s="35"/>
    </row>
    <row r="652" spans="1:7" ht="15.5">
      <c r="A652" s="35"/>
      <c r="B652" s="35"/>
      <c r="C652" s="35"/>
      <c r="D652" s="35"/>
      <c r="E652" s="35"/>
      <c r="F652" s="41"/>
      <c r="G652" s="35"/>
    </row>
    <row r="653" spans="1:7" ht="15.5">
      <c r="A653" s="35"/>
      <c r="B653" s="35"/>
      <c r="C653" s="35"/>
      <c r="D653" s="35"/>
      <c r="E653" s="35"/>
      <c r="F653" s="41"/>
      <c r="G653" s="35"/>
    </row>
    <row r="654" spans="1:7" ht="15.5">
      <c r="A654" s="35"/>
      <c r="B654" s="35"/>
      <c r="C654" s="35"/>
      <c r="D654" s="35"/>
      <c r="E654" s="35"/>
      <c r="F654" s="41"/>
      <c r="G654" s="35"/>
    </row>
    <row r="655" spans="1:7" ht="15.5">
      <c r="A655" s="35"/>
      <c r="B655" s="35"/>
      <c r="C655" s="35"/>
      <c r="D655" s="35"/>
      <c r="E655" s="35"/>
      <c r="F655" s="41"/>
      <c r="G655" s="35"/>
    </row>
    <row r="656" spans="1:7" ht="15.5">
      <c r="A656" s="35"/>
      <c r="B656" s="35"/>
      <c r="C656" s="35"/>
      <c r="D656" s="35"/>
      <c r="E656" s="35"/>
      <c r="F656" s="41"/>
      <c r="G656" s="35"/>
    </row>
    <row r="657" spans="1:7" ht="15.5">
      <c r="A657" s="35"/>
      <c r="B657" s="35"/>
      <c r="C657" s="35"/>
      <c r="D657" s="35"/>
      <c r="E657" s="35"/>
      <c r="F657" s="41"/>
      <c r="G657" s="35"/>
    </row>
    <row r="658" spans="1:7" ht="15.5">
      <c r="A658" s="35"/>
      <c r="B658" s="35"/>
      <c r="C658" s="35"/>
      <c r="D658" s="35"/>
      <c r="E658" s="35"/>
      <c r="F658" s="41"/>
      <c r="G658" s="35"/>
    </row>
    <row r="659" spans="1:7" ht="15.5">
      <c r="A659" s="35"/>
      <c r="B659" s="35"/>
      <c r="C659" s="35"/>
      <c r="D659" s="35"/>
      <c r="E659" s="35"/>
      <c r="F659" s="41"/>
      <c r="G659" s="35"/>
    </row>
    <row r="660" spans="1:7" ht="15.5">
      <c r="A660" s="35"/>
      <c r="B660" s="35"/>
      <c r="C660" s="35"/>
      <c r="D660" s="35"/>
      <c r="E660" s="35"/>
      <c r="F660" s="41"/>
      <c r="G660" s="35"/>
    </row>
    <row r="661" spans="1:7" ht="15.5">
      <c r="A661" s="35"/>
      <c r="B661" s="35"/>
      <c r="C661" s="35"/>
      <c r="D661" s="35"/>
      <c r="E661" s="35"/>
      <c r="F661" s="41"/>
      <c r="G661" s="35"/>
    </row>
    <row r="662" spans="1:7" ht="15.5">
      <c r="A662" s="35"/>
      <c r="B662" s="35"/>
      <c r="C662" s="35"/>
      <c r="D662" s="35"/>
      <c r="E662" s="35"/>
      <c r="F662" s="41"/>
      <c r="G662" s="35"/>
    </row>
    <row r="663" spans="1:7" ht="15.5">
      <c r="A663" s="35"/>
      <c r="B663" s="35"/>
      <c r="C663" s="35"/>
      <c r="D663" s="35"/>
      <c r="E663" s="35"/>
      <c r="F663" s="41"/>
      <c r="G663" s="35"/>
    </row>
    <row r="664" spans="1:7" ht="15.5">
      <c r="A664" s="35"/>
      <c r="B664" s="35"/>
      <c r="C664" s="35"/>
      <c r="D664" s="35"/>
      <c r="E664" s="35"/>
      <c r="F664" s="41"/>
      <c r="G664" s="35"/>
    </row>
    <row r="665" spans="1:7" ht="15.5">
      <c r="A665" s="35"/>
      <c r="B665" s="35"/>
      <c r="C665" s="35"/>
      <c r="D665" s="35"/>
      <c r="E665" s="35"/>
      <c r="F665" s="41"/>
      <c r="G665" s="35"/>
    </row>
    <row r="666" spans="1:7" ht="15.5">
      <c r="A666" s="35"/>
      <c r="B666" s="35"/>
      <c r="C666" s="35"/>
      <c r="D666" s="35"/>
      <c r="E666" s="35"/>
      <c r="F666" s="41"/>
      <c r="G666" s="35"/>
    </row>
    <row r="667" spans="1:7" ht="15.5">
      <c r="A667" s="35"/>
      <c r="B667" s="35"/>
      <c r="C667" s="35"/>
      <c r="D667" s="35"/>
      <c r="E667" s="35"/>
      <c r="F667" s="41"/>
      <c r="G667" s="35"/>
    </row>
    <row r="668" spans="1:7" ht="15.5">
      <c r="A668" s="35"/>
      <c r="B668" s="35"/>
      <c r="C668" s="35"/>
      <c r="D668" s="35"/>
      <c r="E668" s="35"/>
      <c r="F668" s="41"/>
      <c r="G668" s="35"/>
    </row>
    <row r="669" spans="1:7" ht="15.5">
      <c r="A669" s="35"/>
      <c r="B669" s="35"/>
      <c r="C669" s="35"/>
      <c r="D669" s="35"/>
      <c r="E669" s="35"/>
      <c r="F669" s="41"/>
      <c r="G669" s="35"/>
    </row>
    <row r="670" spans="1:7" ht="15.5">
      <c r="A670" s="35"/>
      <c r="B670" s="35"/>
      <c r="C670" s="35"/>
      <c r="D670" s="35"/>
      <c r="E670" s="35"/>
      <c r="F670" s="41"/>
      <c r="G670" s="35"/>
    </row>
    <row r="671" spans="1:7" ht="15.5">
      <c r="A671" s="35"/>
      <c r="B671" s="35"/>
      <c r="C671" s="35"/>
      <c r="D671" s="35"/>
      <c r="E671" s="35"/>
      <c r="F671" s="41"/>
      <c r="G671" s="35"/>
    </row>
    <row r="672" spans="1:7" ht="15.5">
      <c r="A672" s="35"/>
      <c r="B672" s="35"/>
      <c r="C672" s="35"/>
      <c r="D672" s="35"/>
      <c r="E672" s="35"/>
      <c r="F672" s="41"/>
      <c r="G672" s="35"/>
    </row>
    <row r="673" spans="1:7" ht="15.5">
      <c r="A673" s="35"/>
      <c r="B673" s="35"/>
      <c r="C673" s="35"/>
      <c r="D673" s="35"/>
      <c r="E673" s="35"/>
      <c r="F673" s="41"/>
      <c r="G673" s="35"/>
    </row>
    <row r="674" spans="1:7" ht="15.5">
      <c r="A674" s="35"/>
      <c r="B674" s="35"/>
      <c r="C674" s="35"/>
      <c r="D674" s="35"/>
      <c r="E674" s="35"/>
      <c r="F674" s="41"/>
      <c r="G674" s="35"/>
    </row>
    <row r="675" spans="1:7" ht="15.5">
      <c r="A675" s="35"/>
      <c r="B675" s="35"/>
      <c r="C675" s="35"/>
      <c r="D675" s="35"/>
      <c r="E675" s="35"/>
      <c r="F675" s="41"/>
      <c r="G675" s="35"/>
    </row>
    <row r="676" spans="1:7" ht="15.5">
      <c r="A676" s="35"/>
      <c r="B676" s="35"/>
      <c r="C676" s="35"/>
      <c r="D676" s="35"/>
      <c r="E676" s="35"/>
      <c r="F676" s="41"/>
      <c r="G676" s="35"/>
    </row>
    <row r="677" spans="1:7" ht="15.5">
      <c r="A677" s="35"/>
      <c r="B677" s="35"/>
      <c r="C677" s="35"/>
      <c r="D677" s="35"/>
      <c r="E677" s="35"/>
      <c r="F677" s="41"/>
      <c r="G677" s="35"/>
    </row>
    <row r="678" spans="1:7" ht="15.5">
      <c r="A678" s="35"/>
      <c r="B678" s="35"/>
      <c r="C678" s="35"/>
      <c r="D678" s="35"/>
      <c r="E678" s="35"/>
      <c r="F678" s="41"/>
      <c r="G678" s="35"/>
    </row>
    <row r="679" spans="1:7" ht="15.5">
      <c r="A679" s="35"/>
      <c r="B679" s="35"/>
      <c r="C679" s="35"/>
      <c r="D679" s="35"/>
      <c r="E679" s="35"/>
      <c r="F679" s="41"/>
      <c r="G679" s="35"/>
    </row>
    <row r="680" spans="1:7" ht="15.5">
      <c r="A680" s="35"/>
      <c r="B680" s="35"/>
      <c r="C680" s="35"/>
      <c r="D680" s="35"/>
      <c r="E680" s="35"/>
      <c r="F680" s="41"/>
      <c r="G680" s="35"/>
    </row>
    <row r="681" spans="1:7" ht="15.5">
      <c r="A681" s="35"/>
      <c r="B681" s="35"/>
      <c r="C681" s="35"/>
      <c r="D681" s="35"/>
      <c r="E681" s="35"/>
      <c r="F681" s="41"/>
      <c r="G681" s="35"/>
    </row>
    <row r="682" spans="1:7" ht="15.5">
      <c r="A682" s="35"/>
      <c r="B682" s="35"/>
      <c r="C682" s="35"/>
      <c r="D682" s="35"/>
      <c r="E682" s="35"/>
      <c r="F682" s="41"/>
      <c r="G682" s="35"/>
    </row>
    <row r="683" spans="1:7" ht="15.5">
      <c r="A683" s="35"/>
      <c r="B683" s="35"/>
      <c r="C683" s="35"/>
      <c r="D683" s="35"/>
      <c r="E683" s="35"/>
      <c r="F683" s="41"/>
      <c r="G683" s="35"/>
    </row>
    <row r="684" spans="1:7" ht="15.5">
      <c r="A684" s="35"/>
      <c r="B684" s="35"/>
      <c r="C684" s="35"/>
      <c r="D684" s="35"/>
      <c r="E684" s="35"/>
      <c r="F684" s="41"/>
      <c r="G684" s="35"/>
    </row>
    <row r="685" spans="1:7" ht="15.5">
      <c r="A685" s="35"/>
      <c r="B685" s="35"/>
      <c r="C685" s="35"/>
      <c r="D685" s="35"/>
      <c r="E685" s="35"/>
      <c r="F685" s="41"/>
      <c r="G685" s="35"/>
    </row>
    <row r="686" spans="1:7" ht="15.5">
      <c r="A686" s="35"/>
      <c r="B686" s="35"/>
      <c r="C686" s="35"/>
      <c r="D686" s="35"/>
      <c r="E686" s="35"/>
      <c r="F686" s="41"/>
      <c r="G686" s="35"/>
    </row>
    <row r="687" spans="1:7" ht="15.5">
      <c r="A687" s="35"/>
      <c r="B687" s="35"/>
      <c r="C687" s="35"/>
      <c r="D687" s="35"/>
      <c r="E687" s="35"/>
      <c r="F687" s="41"/>
      <c r="G687" s="35"/>
    </row>
    <row r="688" spans="1:7" ht="15.5">
      <c r="A688" s="35"/>
      <c r="B688" s="35"/>
      <c r="C688" s="35"/>
      <c r="D688" s="35"/>
      <c r="E688" s="35"/>
      <c r="F688" s="41"/>
      <c r="G688" s="35"/>
    </row>
    <row r="689" spans="1:7" ht="15.5">
      <c r="A689" s="35"/>
      <c r="B689" s="35"/>
      <c r="C689" s="35"/>
      <c r="D689" s="35"/>
      <c r="E689" s="35"/>
      <c r="F689" s="41"/>
      <c r="G689" s="35"/>
    </row>
    <row r="690" spans="1:7" ht="15.5">
      <c r="A690" s="35"/>
      <c r="B690" s="35"/>
      <c r="C690" s="35"/>
      <c r="D690" s="35"/>
      <c r="E690" s="35"/>
      <c r="F690" s="41"/>
      <c r="G690" s="35"/>
    </row>
    <row r="691" spans="1:7" ht="15.5">
      <c r="A691" s="35"/>
      <c r="B691" s="35"/>
      <c r="C691" s="35"/>
      <c r="D691" s="35"/>
      <c r="E691" s="35"/>
      <c r="F691" s="41"/>
      <c r="G691" s="35"/>
    </row>
    <row r="692" spans="1:7" ht="15.5">
      <c r="A692" s="35"/>
      <c r="B692" s="35"/>
      <c r="C692" s="35"/>
      <c r="D692" s="35"/>
      <c r="E692" s="35"/>
      <c r="F692" s="41"/>
      <c r="G692" s="35"/>
    </row>
    <row r="693" spans="1:7" ht="15.5">
      <c r="A693" s="35"/>
      <c r="B693" s="35"/>
      <c r="C693" s="35"/>
      <c r="D693" s="35"/>
      <c r="E693" s="35"/>
      <c r="F693" s="41"/>
      <c r="G693" s="35"/>
    </row>
    <row r="694" spans="1:7" ht="15.5">
      <c r="A694" s="35"/>
      <c r="B694" s="35"/>
      <c r="C694" s="35"/>
      <c r="D694" s="35"/>
      <c r="E694" s="35"/>
      <c r="F694" s="41"/>
      <c r="G694" s="35"/>
    </row>
    <row r="695" spans="1:7" ht="15.5">
      <c r="A695" s="35"/>
      <c r="B695" s="35"/>
      <c r="C695" s="35"/>
      <c r="D695" s="35"/>
      <c r="E695" s="35"/>
      <c r="F695" s="41"/>
      <c r="G695" s="35"/>
    </row>
    <row r="696" spans="1:7" ht="15.5">
      <c r="A696" s="35"/>
      <c r="B696" s="35"/>
      <c r="C696" s="35"/>
      <c r="D696" s="35"/>
      <c r="E696" s="35"/>
      <c r="F696" s="41"/>
      <c r="G696" s="35"/>
    </row>
    <row r="697" spans="1:7" ht="15.5">
      <c r="A697" s="35"/>
      <c r="B697" s="35"/>
      <c r="C697" s="35"/>
      <c r="D697" s="35"/>
      <c r="E697" s="35"/>
      <c r="F697" s="41"/>
      <c r="G697" s="35"/>
    </row>
    <row r="698" spans="1:7" ht="15.5">
      <c r="A698" s="35"/>
      <c r="B698" s="35"/>
      <c r="C698" s="35"/>
      <c r="D698" s="35"/>
      <c r="E698" s="35"/>
      <c r="F698" s="41"/>
      <c r="G698" s="35"/>
    </row>
    <row r="699" spans="1:7" ht="15.5">
      <c r="A699" s="35"/>
      <c r="B699" s="35"/>
      <c r="C699" s="35"/>
      <c r="D699" s="35"/>
      <c r="E699" s="35"/>
      <c r="F699" s="41"/>
      <c r="G699" s="35"/>
    </row>
    <row r="700" spans="1:7" ht="15.5">
      <c r="A700" s="35"/>
      <c r="B700" s="35"/>
      <c r="C700" s="35"/>
      <c r="D700" s="35"/>
      <c r="E700" s="35"/>
      <c r="F700" s="41"/>
      <c r="G700" s="35"/>
    </row>
    <row r="701" spans="1:7" ht="15.5">
      <c r="A701" s="35"/>
      <c r="B701" s="35"/>
      <c r="C701" s="35"/>
      <c r="D701" s="35"/>
      <c r="E701" s="35"/>
      <c r="F701" s="41"/>
      <c r="G701" s="35"/>
    </row>
    <row r="702" spans="1:7" ht="15.5">
      <c r="A702" s="35"/>
      <c r="B702" s="35"/>
      <c r="C702" s="35"/>
      <c r="D702" s="35"/>
      <c r="E702" s="35"/>
      <c r="F702" s="41"/>
      <c r="G702" s="35"/>
    </row>
    <row r="703" spans="1:7" ht="15.5">
      <c r="A703" s="35"/>
      <c r="B703" s="35"/>
      <c r="C703" s="35"/>
      <c r="D703" s="35"/>
      <c r="E703" s="35"/>
      <c r="F703" s="41"/>
      <c r="G703" s="35"/>
    </row>
    <row r="704" spans="1:7" ht="15.5">
      <c r="A704" s="35"/>
      <c r="B704" s="35"/>
      <c r="C704" s="35"/>
      <c r="D704" s="35"/>
      <c r="E704" s="35"/>
      <c r="F704" s="41"/>
      <c r="G704" s="35"/>
    </row>
    <row r="705" spans="1:7" ht="15.5">
      <c r="A705" s="35"/>
      <c r="B705" s="35"/>
      <c r="C705" s="35"/>
      <c r="D705" s="35"/>
      <c r="E705" s="35"/>
      <c r="F705" s="41"/>
      <c r="G705" s="35"/>
    </row>
    <row r="706" spans="1:7" ht="15.5">
      <c r="A706" s="35"/>
      <c r="B706" s="35"/>
      <c r="C706" s="35"/>
      <c r="D706" s="35"/>
      <c r="E706" s="35"/>
      <c r="F706" s="41"/>
      <c r="G706" s="35"/>
    </row>
    <row r="707" spans="1:7" ht="15.5">
      <c r="A707" s="35"/>
      <c r="B707" s="35"/>
      <c r="C707" s="35"/>
      <c r="D707" s="35"/>
      <c r="E707" s="35"/>
      <c r="F707" s="41"/>
      <c r="G707" s="35"/>
    </row>
    <row r="708" spans="1:7" ht="15.5">
      <c r="A708" s="35"/>
      <c r="B708" s="35"/>
      <c r="C708" s="35"/>
      <c r="D708" s="35"/>
      <c r="E708" s="35"/>
      <c r="F708" s="41"/>
      <c r="G708" s="35"/>
    </row>
    <row r="709" spans="1:7" ht="15.5">
      <c r="A709" s="35"/>
      <c r="B709" s="35"/>
      <c r="C709" s="35"/>
      <c r="D709" s="35"/>
      <c r="E709" s="35"/>
      <c r="F709" s="41"/>
      <c r="G709" s="35"/>
    </row>
    <row r="710" spans="1:7" ht="15.5">
      <c r="A710" s="35"/>
      <c r="B710" s="35"/>
      <c r="C710" s="35"/>
      <c r="D710" s="35"/>
      <c r="E710" s="35"/>
      <c r="F710" s="41"/>
      <c r="G710" s="35"/>
    </row>
    <row r="711" spans="1:7" ht="15.5">
      <c r="A711" s="35"/>
      <c r="B711" s="35"/>
      <c r="C711" s="35"/>
      <c r="D711" s="35"/>
      <c r="E711" s="35"/>
      <c r="F711" s="41"/>
      <c r="G711" s="35"/>
    </row>
    <row r="712" spans="1:7" ht="15.5">
      <c r="A712" s="35"/>
      <c r="B712" s="35"/>
      <c r="C712" s="35"/>
      <c r="D712" s="35"/>
      <c r="E712" s="35"/>
      <c r="F712" s="41"/>
      <c r="G712" s="35"/>
    </row>
    <row r="713" spans="1:7" ht="15.5">
      <c r="A713" s="35"/>
      <c r="B713" s="35"/>
      <c r="C713" s="35"/>
      <c r="D713" s="35"/>
      <c r="E713" s="35"/>
      <c r="F713" s="41"/>
      <c r="G713" s="35"/>
    </row>
    <row r="714" spans="1:7" ht="15.5">
      <c r="A714" s="35"/>
      <c r="B714" s="35"/>
      <c r="C714" s="35"/>
      <c r="D714" s="35"/>
      <c r="E714" s="35"/>
      <c r="F714" s="41"/>
      <c r="G714" s="35"/>
    </row>
    <row r="715" spans="1:7" ht="15.5">
      <c r="A715" s="35"/>
      <c r="B715" s="35"/>
      <c r="C715" s="35"/>
      <c r="D715" s="35"/>
      <c r="E715" s="35"/>
      <c r="F715" s="41"/>
      <c r="G715" s="35"/>
    </row>
    <row r="716" spans="1:7" ht="15.5">
      <c r="A716" s="35"/>
      <c r="B716" s="35"/>
      <c r="C716" s="35"/>
      <c r="D716" s="35"/>
      <c r="E716" s="35"/>
      <c r="F716" s="41"/>
      <c r="G716" s="35"/>
    </row>
    <row r="717" spans="1:7" ht="15.5">
      <c r="A717" s="35"/>
      <c r="B717" s="35"/>
      <c r="C717" s="35"/>
      <c r="D717" s="35"/>
      <c r="E717" s="35"/>
      <c r="F717" s="41"/>
      <c r="G717" s="35"/>
    </row>
    <row r="718" spans="1:7" ht="15.5">
      <c r="A718" s="35"/>
      <c r="B718" s="35"/>
      <c r="C718" s="35"/>
      <c r="D718" s="35"/>
      <c r="E718" s="35"/>
      <c r="F718" s="41"/>
      <c r="G718" s="35"/>
    </row>
    <row r="719" spans="1:7" ht="15.5">
      <c r="A719" s="35"/>
      <c r="B719" s="35"/>
      <c r="C719" s="35"/>
      <c r="D719" s="35"/>
      <c r="E719" s="35"/>
      <c r="F719" s="41"/>
      <c r="G719" s="35"/>
    </row>
    <row r="720" spans="1:7" ht="15.5">
      <c r="A720" s="35"/>
      <c r="B720" s="35"/>
      <c r="C720" s="35"/>
      <c r="D720" s="35"/>
      <c r="E720" s="35"/>
      <c r="F720" s="41"/>
      <c r="G720" s="35"/>
    </row>
    <row r="721" spans="1:7" ht="15.5">
      <c r="A721" s="35"/>
      <c r="B721" s="35"/>
      <c r="C721" s="35"/>
      <c r="D721" s="35"/>
      <c r="E721" s="35"/>
      <c r="F721" s="41"/>
      <c r="G721" s="35"/>
    </row>
    <row r="722" spans="1:7" ht="15.5">
      <c r="A722" s="35"/>
      <c r="B722" s="35"/>
      <c r="C722" s="35"/>
      <c r="D722" s="35"/>
      <c r="E722" s="35"/>
      <c r="F722" s="41"/>
      <c r="G722" s="35"/>
    </row>
    <row r="723" spans="1:7" ht="15.5">
      <c r="A723" s="35"/>
      <c r="B723" s="35"/>
      <c r="C723" s="35"/>
      <c r="D723" s="35"/>
      <c r="E723" s="35"/>
      <c r="F723" s="41"/>
      <c r="G723" s="35"/>
    </row>
    <row r="724" spans="1:7" ht="15.5">
      <c r="A724" s="35"/>
      <c r="B724" s="35"/>
      <c r="C724" s="35"/>
      <c r="D724" s="35"/>
      <c r="E724" s="35"/>
      <c r="F724" s="41"/>
      <c r="G724" s="35"/>
    </row>
    <row r="725" spans="1:7" ht="15.5">
      <c r="A725" s="35"/>
      <c r="B725" s="35"/>
      <c r="C725" s="35"/>
      <c r="D725" s="35"/>
      <c r="E725" s="35"/>
      <c r="F725" s="41"/>
      <c r="G725" s="35"/>
    </row>
    <row r="726" spans="1:7" ht="15.5">
      <c r="A726" s="35"/>
      <c r="B726" s="35"/>
      <c r="C726" s="35"/>
      <c r="D726" s="35"/>
      <c r="E726" s="35"/>
      <c r="F726" s="41"/>
      <c r="G726" s="35"/>
    </row>
    <row r="727" spans="1:7" ht="15.5">
      <c r="A727" s="35"/>
      <c r="B727" s="35"/>
      <c r="C727" s="35"/>
      <c r="D727" s="35"/>
      <c r="E727" s="35"/>
      <c r="F727" s="41"/>
      <c r="G727" s="35"/>
    </row>
    <row r="728" spans="1:7" ht="15.5">
      <c r="A728" s="35"/>
      <c r="B728" s="35"/>
      <c r="C728" s="35"/>
      <c r="D728" s="35"/>
      <c r="E728" s="35"/>
      <c r="F728" s="41"/>
      <c r="G728" s="35"/>
    </row>
    <row r="729" spans="1:7" ht="15.5">
      <c r="A729" s="35"/>
      <c r="B729" s="35"/>
      <c r="C729" s="35"/>
      <c r="D729" s="35"/>
      <c r="E729" s="35"/>
      <c r="F729" s="41"/>
      <c r="G729" s="35"/>
    </row>
    <row r="730" spans="1:7" ht="15.5">
      <c r="A730" s="35"/>
      <c r="B730" s="35"/>
      <c r="C730" s="35"/>
      <c r="D730" s="35"/>
      <c r="E730" s="35"/>
      <c r="F730" s="41"/>
      <c r="G730" s="35"/>
    </row>
    <row r="731" spans="1:7" ht="15.5">
      <c r="A731" s="35"/>
      <c r="B731" s="35"/>
      <c r="C731" s="35"/>
      <c r="D731" s="35"/>
      <c r="E731" s="35"/>
      <c r="F731" s="41"/>
      <c r="G731" s="35"/>
    </row>
    <row r="732" spans="1:7" ht="15.5">
      <c r="A732" s="35"/>
      <c r="B732" s="35"/>
      <c r="C732" s="35"/>
      <c r="D732" s="35"/>
      <c r="E732" s="35"/>
      <c r="F732" s="41"/>
      <c r="G732" s="35"/>
    </row>
    <row r="733" spans="1:7" ht="15.5">
      <c r="A733" s="35"/>
      <c r="B733" s="35"/>
      <c r="C733" s="35"/>
      <c r="D733" s="35"/>
      <c r="E733" s="35"/>
      <c r="F733" s="41"/>
      <c r="G733" s="35"/>
    </row>
    <row r="734" spans="1:7" ht="15.5">
      <c r="A734" s="35"/>
      <c r="B734" s="35"/>
      <c r="C734" s="35"/>
      <c r="D734" s="35"/>
      <c r="E734" s="35"/>
      <c r="F734" s="41"/>
      <c r="G734" s="35"/>
    </row>
    <row r="735" spans="1:7" ht="15.5">
      <c r="A735" s="35"/>
      <c r="B735" s="35"/>
      <c r="C735" s="35"/>
      <c r="D735" s="35"/>
      <c r="E735" s="35"/>
      <c r="F735" s="41"/>
      <c r="G735" s="35"/>
    </row>
    <row r="736" spans="1:7" ht="15.5">
      <c r="A736" s="35"/>
      <c r="B736" s="35"/>
      <c r="C736" s="35"/>
      <c r="D736" s="35"/>
      <c r="E736" s="35"/>
      <c r="F736" s="41"/>
      <c r="G736" s="35"/>
    </row>
    <row r="737" spans="1:7" ht="15.5">
      <c r="A737" s="35"/>
      <c r="B737" s="35"/>
      <c r="C737" s="35"/>
      <c r="D737" s="35"/>
      <c r="E737" s="35"/>
      <c r="F737" s="41"/>
      <c r="G737" s="35"/>
    </row>
    <row r="738" spans="1:7" ht="15.5">
      <c r="A738" s="35"/>
      <c r="B738" s="35"/>
      <c r="C738" s="35"/>
      <c r="D738" s="35"/>
      <c r="E738" s="35"/>
      <c r="F738" s="41"/>
      <c r="G738" s="35"/>
    </row>
    <row r="739" spans="1:7" ht="15.5">
      <c r="A739" s="35"/>
      <c r="B739" s="35"/>
      <c r="C739" s="35"/>
      <c r="D739" s="35"/>
      <c r="E739" s="35"/>
      <c r="F739" s="41"/>
      <c r="G739" s="35"/>
    </row>
    <row r="740" spans="1:7" ht="15.5">
      <c r="A740" s="35"/>
      <c r="B740" s="35"/>
      <c r="C740" s="35"/>
      <c r="D740" s="35"/>
      <c r="E740" s="35"/>
      <c r="F740" s="41"/>
      <c r="G740" s="35"/>
    </row>
    <row r="741" spans="1:7" ht="15.5">
      <c r="A741" s="35"/>
      <c r="B741" s="35"/>
      <c r="C741" s="35"/>
      <c r="D741" s="35"/>
      <c r="E741" s="35"/>
      <c r="F741" s="41"/>
      <c r="G741" s="35"/>
    </row>
    <row r="742" spans="1:7" ht="15.5">
      <c r="A742" s="35"/>
      <c r="B742" s="35"/>
      <c r="C742" s="35"/>
      <c r="D742" s="35"/>
      <c r="E742" s="35"/>
      <c r="F742" s="41"/>
      <c r="G742" s="35"/>
    </row>
    <row r="743" spans="1:7" ht="15.5">
      <c r="A743" s="35"/>
      <c r="B743" s="35"/>
      <c r="C743" s="35"/>
      <c r="D743" s="35"/>
      <c r="E743" s="35"/>
      <c r="F743" s="41"/>
      <c r="G743" s="35"/>
    </row>
    <row r="744" spans="1:7" ht="15.5">
      <c r="A744" s="35"/>
      <c r="B744" s="35"/>
      <c r="C744" s="35"/>
      <c r="D744" s="35"/>
      <c r="E744" s="35"/>
      <c r="F744" s="41"/>
      <c r="G744" s="35"/>
    </row>
    <row r="745" spans="1:7" ht="15.5">
      <c r="A745" s="35"/>
      <c r="B745" s="35"/>
      <c r="C745" s="35"/>
      <c r="D745" s="35"/>
      <c r="E745" s="35"/>
      <c r="F745" s="41"/>
      <c r="G745" s="35"/>
    </row>
    <row r="746" spans="1:7" ht="15.5">
      <c r="A746" s="35"/>
      <c r="B746" s="35"/>
      <c r="C746" s="35"/>
      <c r="D746" s="35"/>
      <c r="E746" s="35"/>
      <c r="F746" s="41"/>
      <c r="G746" s="35"/>
    </row>
    <row r="747" spans="1:7" ht="15.5">
      <c r="A747" s="35"/>
      <c r="B747" s="35"/>
      <c r="C747" s="35"/>
      <c r="D747" s="35"/>
      <c r="E747" s="35"/>
      <c r="F747" s="41"/>
      <c r="G747" s="35"/>
    </row>
    <row r="748" spans="1:7" ht="15.5">
      <c r="A748" s="35"/>
      <c r="B748" s="35"/>
      <c r="C748" s="35"/>
      <c r="D748" s="35"/>
      <c r="E748" s="35"/>
      <c r="F748" s="41"/>
      <c r="G748" s="35"/>
    </row>
    <row r="749" spans="1:7" ht="15.5">
      <c r="A749" s="35"/>
      <c r="B749" s="35"/>
      <c r="C749" s="35"/>
      <c r="D749" s="35"/>
      <c r="E749" s="35"/>
      <c r="F749" s="41"/>
      <c r="G749" s="35"/>
    </row>
    <row r="750" spans="1:7" ht="15.5">
      <c r="A750" s="35"/>
      <c r="B750" s="35"/>
      <c r="C750" s="35"/>
      <c r="D750" s="35"/>
      <c r="E750" s="35"/>
      <c r="F750" s="41"/>
      <c r="G750" s="35"/>
    </row>
    <row r="751" spans="1:7" ht="15.5">
      <c r="A751" s="35"/>
      <c r="B751" s="35"/>
      <c r="C751" s="35"/>
      <c r="D751" s="35"/>
      <c r="E751" s="35"/>
      <c r="F751" s="41"/>
      <c r="G751" s="35"/>
    </row>
    <row r="752" spans="1:7" ht="15.5">
      <c r="A752" s="35"/>
      <c r="B752" s="35"/>
      <c r="C752" s="35"/>
      <c r="D752" s="35"/>
      <c r="E752" s="35"/>
      <c r="F752" s="41"/>
      <c r="G752" s="35"/>
    </row>
    <row r="753" spans="1:7" ht="15.5">
      <c r="A753" s="35"/>
      <c r="B753" s="35"/>
      <c r="C753" s="35"/>
      <c r="D753" s="35"/>
      <c r="E753" s="35"/>
      <c r="F753" s="41"/>
      <c r="G753" s="35"/>
    </row>
    <row r="754" spans="1:7" ht="15.5">
      <c r="A754" s="35"/>
      <c r="B754" s="35"/>
      <c r="C754" s="35"/>
      <c r="D754" s="35"/>
      <c r="E754" s="35"/>
      <c r="F754" s="41"/>
      <c r="G754" s="35"/>
    </row>
    <row r="755" spans="1:7" ht="15.5">
      <c r="A755" s="35"/>
      <c r="B755" s="35"/>
      <c r="C755" s="35"/>
      <c r="D755" s="35"/>
      <c r="E755" s="35"/>
      <c r="F755" s="41"/>
      <c r="G755" s="35"/>
    </row>
    <row r="756" spans="1:7" ht="15.5">
      <c r="A756" s="35"/>
      <c r="B756" s="35"/>
      <c r="C756" s="35"/>
      <c r="D756" s="35"/>
      <c r="E756" s="35"/>
      <c r="F756" s="41"/>
      <c r="G756" s="35"/>
    </row>
    <row r="757" spans="1:7" ht="15.5">
      <c r="A757" s="35"/>
      <c r="B757" s="35"/>
      <c r="C757" s="35"/>
      <c r="D757" s="35"/>
      <c r="E757" s="35"/>
      <c r="F757" s="41"/>
      <c r="G757" s="35"/>
    </row>
    <row r="758" spans="1:7" ht="15.5">
      <c r="A758" s="35"/>
      <c r="B758" s="35"/>
      <c r="C758" s="35"/>
      <c r="D758" s="35"/>
      <c r="E758" s="35"/>
      <c r="F758" s="41"/>
      <c r="G758" s="35"/>
    </row>
    <row r="759" spans="1:7" ht="15.5">
      <c r="A759" s="35"/>
      <c r="B759" s="35"/>
      <c r="C759" s="35"/>
      <c r="D759" s="35"/>
      <c r="E759" s="35"/>
      <c r="F759" s="41"/>
      <c r="G759" s="35"/>
    </row>
    <row r="760" spans="1:7" ht="15.5">
      <c r="A760" s="35"/>
      <c r="B760" s="35"/>
      <c r="C760" s="35"/>
      <c r="D760" s="35"/>
      <c r="E760" s="35"/>
      <c r="F760" s="41"/>
      <c r="G760" s="35"/>
    </row>
    <row r="761" spans="1:7" ht="15.5">
      <c r="A761" s="35"/>
      <c r="B761" s="35"/>
      <c r="C761" s="35"/>
      <c r="D761" s="35"/>
      <c r="E761" s="35"/>
      <c r="F761" s="41"/>
      <c r="G761" s="35"/>
    </row>
    <row r="762" spans="1:7" ht="15.5">
      <c r="A762" s="35"/>
      <c r="B762" s="35"/>
      <c r="C762" s="35"/>
      <c r="D762" s="35"/>
      <c r="E762" s="35"/>
      <c r="F762" s="41"/>
      <c r="G762" s="35"/>
    </row>
    <row r="763" spans="1:7" ht="15.5">
      <c r="A763" s="35"/>
      <c r="B763" s="35"/>
      <c r="C763" s="35"/>
      <c r="D763" s="35"/>
      <c r="E763" s="35"/>
      <c r="F763" s="41"/>
      <c r="G763" s="35"/>
    </row>
    <row r="764" spans="1:7" ht="15.5">
      <c r="A764" s="35"/>
      <c r="B764" s="35"/>
      <c r="C764" s="35"/>
      <c r="D764" s="35"/>
      <c r="E764" s="35"/>
      <c r="F764" s="41"/>
      <c r="G764" s="35"/>
    </row>
    <row r="765" spans="1:7" ht="15.5">
      <c r="A765" s="35"/>
      <c r="B765" s="35"/>
      <c r="C765" s="35"/>
      <c r="D765" s="35"/>
      <c r="E765" s="35"/>
      <c r="F765" s="41"/>
      <c r="G765" s="35"/>
    </row>
    <row r="766" spans="1:7" ht="15.5">
      <c r="A766" s="35"/>
      <c r="B766" s="35"/>
      <c r="C766" s="35"/>
      <c r="D766" s="35"/>
      <c r="E766" s="35"/>
      <c r="F766" s="41"/>
      <c r="G766" s="35"/>
    </row>
    <row r="767" spans="1:7" ht="15.5">
      <c r="A767" s="35"/>
      <c r="B767" s="35"/>
      <c r="C767" s="35"/>
      <c r="D767" s="35"/>
      <c r="E767" s="35"/>
      <c r="F767" s="41"/>
      <c r="G767" s="35"/>
    </row>
    <row r="768" spans="1:7" ht="15.5">
      <c r="A768" s="35"/>
      <c r="B768" s="35"/>
      <c r="C768" s="35"/>
      <c r="D768" s="35"/>
      <c r="E768" s="35"/>
      <c r="F768" s="41"/>
      <c r="G768" s="35"/>
    </row>
    <row r="769" spans="1:7" ht="15.5">
      <c r="A769" s="35"/>
      <c r="B769" s="35"/>
      <c r="C769" s="35"/>
      <c r="D769" s="35"/>
      <c r="E769" s="35"/>
      <c r="F769" s="41"/>
      <c r="G769" s="35"/>
    </row>
    <row r="770" spans="1:7" ht="15.5">
      <c r="A770" s="35"/>
      <c r="B770" s="35"/>
      <c r="C770" s="35"/>
      <c r="D770" s="35"/>
      <c r="E770" s="35"/>
      <c r="F770" s="41"/>
      <c r="G770" s="35"/>
    </row>
    <row r="771" spans="1:7" ht="15.5">
      <c r="A771" s="35"/>
      <c r="B771" s="35"/>
      <c r="C771" s="35"/>
      <c r="D771" s="35"/>
      <c r="E771" s="35"/>
      <c r="F771" s="41"/>
      <c r="G771" s="35"/>
    </row>
    <row r="772" spans="1:7" ht="15.5">
      <c r="A772" s="35"/>
      <c r="B772" s="35"/>
      <c r="C772" s="35"/>
      <c r="D772" s="35"/>
      <c r="E772" s="35"/>
      <c r="F772" s="41"/>
      <c r="G772" s="35"/>
    </row>
    <row r="773" spans="1:7" ht="15.5">
      <c r="A773" s="35"/>
      <c r="B773" s="35"/>
      <c r="C773" s="35"/>
      <c r="D773" s="35"/>
      <c r="E773" s="35"/>
      <c r="F773" s="41"/>
      <c r="G773" s="35"/>
    </row>
    <row r="774" spans="1:7" ht="15.5">
      <c r="A774" s="35"/>
      <c r="B774" s="35"/>
      <c r="C774" s="35"/>
      <c r="D774" s="35"/>
      <c r="E774" s="35"/>
      <c r="F774" s="41"/>
      <c r="G774" s="35"/>
    </row>
    <row r="775" spans="1:7" ht="15.5">
      <c r="A775" s="35"/>
      <c r="B775" s="35"/>
      <c r="C775" s="35"/>
      <c r="D775" s="35"/>
      <c r="E775" s="35"/>
      <c r="F775" s="41"/>
      <c r="G775" s="35"/>
    </row>
    <row r="776" spans="1:7" ht="15.5">
      <c r="A776" s="35"/>
      <c r="B776" s="35"/>
      <c r="C776" s="35"/>
      <c r="D776" s="35"/>
      <c r="E776" s="35"/>
      <c r="F776" s="41"/>
      <c r="G776" s="35"/>
    </row>
    <row r="777" spans="1:7" ht="15.5">
      <c r="A777" s="35"/>
      <c r="B777" s="35"/>
      <c r="C777" s="35"/>
      <c r="D777" s="35"/>
      <c r="E777" s="35"/>
      <c r="F777" s="41"/>
      <c r="G777" s="35"/>
    </row>
    <row r="778" spans="1:7" ht="15.5">
      <c r="A778" s="35"/>
      <c r="B778" s="35"/>
      <c r="C778" s="35"/>
      <c r="D778" s="35"/>
      <c r="E778" s="35"/>
      <c r="F778" s="41"/>
      <c r="G778" s="35"/>
    </row>
    <row r="779" spans="1:7" ht="15.5">
      <c r="A779" s="35"/>
      <c r="B779" s="35"/>
      <c r="C779" s="35"/>
      <c r="D779" s="35"/>
      <c r="E779" s="35"/>
      <c r="F779" s="41"/>
      <c r="G779" s="35"/>
    </row>
    <row r="780" spans="1:7" ht="15.5">
      <c r="A780" s="35"/>
      <c r="B780" s="35"/>
      <c r="C780" s="35"/>
      <c r="D780" s="35"/>
      <c r="E780" s="35"/>
      <c r="F780" s="41"/>
      <c r="G780" s="35"/>
    </row>
    <row r="781" spans="1:7" ht="15.5">
      <c r="A781" s="35"/>
      <c r="B781" s="35"/>
      <c r="C781" s="35"/>
      <c r="D781" s="35"/>
      <c r="E781" s="35"/>
      <c r="F781" s="41"/>
      <c r="G781" s="35"/>
    </row>
    <row r="782" spans="1:7" ht="15.5">
      <c r="A782" s="35"/>
      <c r="B782" s="35"/>
      <c r="C782" s="35"/>
      <c r="D782" s="35"/>
      <c r="E782" s="35"/>
      <c r="F782" s="41"/>
      <c r="G782" s="35"/>
    </row>
    <row r="783" spans="1:7" ht="15.5">
      <c r="A783" s="35"/>
      <c r="B783" s="35"/>
      <c r="C783" s="35"/>
      <c r="D783" s="35"/>
      <c r="E783" s="35"/>
      <c r="F783" s="41"/>
      <c r="G783" s="35"/>
    </row>
    <row r="784" spans="1:7" ht="15.5">
      <c r="A784" s="35"/>
      <c r="B784" s="35"/>
      <c r="C784" s="35"/>
      <c r="D784" s="35"/>
      <c r="E784" s="35"/>
      <c r="F784" s="41"/>
      <c r="G784" s="35"/>
    </row>
    <row r="785" spans="1:7" ht="15.5">
      <c r="A785" s="35"/>
      <c r="B785" s="35"/>
      <c r="C785" s="35"/>
      <c r="D785" s="35"/>
      <c r="E785" s="35"/>
      <c r="F785" s="41"/>
      <c r="G785" s="35"/>
    </row>
    <row r="786" spans="1:7" ht="15.5">
      <c r="A786" s="35"/>
      <c r="B786" s="35"/>
      <c r="C786" s="35"/>
      <c r="D786" s="35"/>
      <c r="E786" s="35"/>
      <c r="F786" s="41"/>
      <c r="G786" s="35"/>
    </row>
    <row r="787" spans="1:7" ht="15.5">
      <c r="A787" s="35"/>
      <c r="B787" s="35"/>
      <c r="C787" s="35"/>
      <c r="D787" s="35"/>
      <c r="E787" s="35"/>
      <c r="F787" s="41"/>
      <c r="G787" s="35"/>
    </row>
    <row r="788" spans="1:7" ht="15.5">
      <c r="A788" s="35"/>
      <c r="B788" s="35"/>
      <c r="C788" s="35"/>
      <c r="D788" s="35"/>
      <c r="E788" s="35"/>
      <c r="F788" s="41"/>
      <c r="G788" s="35"/>
    </row>
    <row r="789" spans="1:7" ht="15.5">
      <c r="A789" s="35"/>
      <c r="B789" s="35"/>
      <c r="C789" s="35"/>
      <c r="D789" s="35"/>
      <c r="E789" s="35"/>
      <c r="F789" s="41"/>
      <c r="G789" s="35"/>
    </row>
    <row r="790" spans="1:7" ht="15.5">
      <c r="A790" s="35"/>
      <c r="B790" s="35"/>
      <c r="C790" s="35"/>
      <c r="D790" s="35"/>
      <c r="E790" s="35"/>
      <c r="F790" s="41"/>
      <c r="G790" s="35"/>
    </row>
    <row r="791" spans="1:7" ht="15.5">
      <c r="A791" s="35"/>
      <c r="B791" s="35"/>
      <c r="C791" s="35"/>
      <c r="D791" s="35"/>
      <c r="E791" s="35"/>
      <c r="F791" s="41"/>
      <c r="G791" s="35"/>
    </row>
    <row r="792" spans="1:7" ht="15.5">
      <c r="A792" s="35"/>
      <c r="B792" s="35"/>
      <c r="C792" s="35"/>
      <c r="D792" s="35"/>
      <c r="E792" s="35"/>
      <c r="F792" s="41"/>
      <c r="G792" s="35"/>
    </row>
    <row r="793" spans="1:7" ht="15.5">
      <c r="A793" s="35"/>
      <c r="B793" s="35"/>
      <c r="C793" s="35"/>
      <c r="D793" s="35"/>
      <c r="E793" s="35"/>
      <c r="F793" s="41"/>
      <c r="G793" s="35"/>
    </row>
    <row r="794" spans="1:7" ht="15.5">
      <c r="A794" s="35"/>
      <c r="B794" s="35"/>
      <c r="C794" s="35"/>
      <c r="D794" s="35"/>
      <c r="E794" s="35"/>
      <c r="F794" s="41"/>
      <c r="G794" s="35"/>
    </row>
    <row r="795" spans="1:7" ht="15.5">
      <c r="A795" s="35"/>
      <c r="B795" s="35"/>
      <c r="C795" s="35"/>
      <c r="D795" s="35"/>
      <c r="E795" s="35"/>
      <c r="F795" s="41"/>
      <c r="G795" s="35"/>
    </row>
    <row r="796" spans="1:7" ht="15.5">
      <c r="A796" s="35"/>
      <c r="B796" s="35"/>
      <c r="C796" s="35"/>
      <c r="D796" s="35"/>
      <c r="E796" s="35"/>
      <c r="F796" s="41"/>
      <c r="G796" s="35"/>
    </row>
    <row r="797" spans="1:7" ht="15.5">
      <c r="A797" s="35"/>
      <c r="B797" s="35"/>
      <c r="C797" s="35"/>
      <c r="D797" s="35"/>
      <c r="E797" s="35"/>
      <c r="F797" s="41"/>
      <c r="G797" s="35"/>
    </row>
    <row r="798" spans="1:7" ht="15.5">
      <c r="A798" s="35"/>
      <c r="B798" s="35"/>
      <c r="C798" s="35"/>
      <c r="D798" s="35"/>
      <c r="E798" s="35"/>
      <c r="F798" s="41"/>
      <c r="G798" s="35"/>
    </row>
    <row r="799" spans="1:7" ht="15.5">
      <c r="A799" s="35"/>
      <c r="B799" s="35"/>
      <c r="C799" s="35"/>
      <c r="D799" s="35"/>
      <c r="E799" s="35"/>
      <c r="F799" s="41"/>
      <c r="G799" s="35"/>
    </row>
    <row r="800" spans="1:7" ht="15.5">
      <c r="A800" s="35"/>
      <c r="B800" s="35"/>
      <c r="C800" s="35"/>
      <c r="D800" s="35"/>
      <c r="E800" s="35"/>
      <c r="F800" s="41"/>
      <c r="G800" s="35"/>
    </row>
    <row r="801" spans="1:7" ht="15.5">
      <c r="A801" s="35"/>
      <c r="B801" s="35"/>
      <c r="C801" s="35"/>
      <c r="D801" s="35"/>
      <c r="E801" s="35"/>
      <c r="F801" s="41"/>
      <c r="G801" s="35"/>
    </row>
    <row r="802" spans="1:7" ht="15.5">
      <c r="A802" s="35"/>
      <c r="B802" s="35"/>
      <c r="C802" s="35"/>
      <c r="D802" s="35"/>
      <c r="E802" s="35"/>
      <c r="F802" s="41"/>
      <c r="G802" s="35"/>
    </row>
    <row r="803" spans="1:7" ht="15.5">
      <c r="A803" s="35"/>
      <c r="B803" s="35"/>
      <c r="C803" s="35"/>
      <c r="D803" s="35"/>
      <c r="E803" s="35"/>
      <c r="F803" s="41"/>
      <c r="G803" s="35"/>
    </row>
    <row r="804" spans="1:7" ht="15.5">
      <c r="A804" s="35"/>
      <c r="B804" s="35"/>
      <c r="C804" s="35"/>
      <c r="D804" s="35"/>
      <c r="E804" s="35"/>
      <c r="F804" s="41"/>
      <c r="G804" s="35"/>
    </row>
    <row r="805" spans="1:7" ht="15.5">
      <c r="A805" s="35"/>
      <c r="B805" s="35"/>
      <c r="C805" s="35"/>
      <c r="D805" s="35"/>
      <c r="E805" s="35"/>
      <c r="F805" s="41"/>
      <c r="G805" s="35"/>
    </row>
    <row r="806" spans="1:7" ht="15.5">
      <c r="A806" s="35"/>
      <c r="B806" s="35"/>
      <c r="C806" s="35"/>
      <c r="D806" s="35"/>
      <c r="E806" s="35"/>
      <c r="F806" s="41"/>
      <c r="G806" s="35"/>
    </row>
    <row r="807" spans="1:7" ht="15.5">
      <c r="A807" s="35"/>
      <c r="B807" s="35"/>
      <c r="C807" s="35"/>
      <c r="D807" s="35"/>
      <c r="E807" s="35"/>
      <c r="F807" s="41"/>
      <c r="G807" s="35"/>
    </row>
    <row r="808" spans="1:7" ht="15.5">
      <c r="A808" s="35"/>
      <c r="B808" s="35"/>
      <c r="C808" s="35"/>
      <c r="D808" s="35"/>
      <c r="E808" s="35"/>
      <c r="F808" s="41"/>
      <c r="G808" s="35"/>
    </row>
    <row r="809" spans="1:7" ht="15.5">
      <c r="A809" s="35"/>
      <c r="B809" s="35"/>
      <c r="C809" s="35"/>
      <c r="D809" s="35"/>
      <c r="E809" s="35"/>
      <c r="F809" s="41"/>
      <c r="G809" s="35"/>
    </row>
    <row r="810" spans="1:7" ht="15.5">
      <c r="A810" s="35"/>
      <c r="B810" s="35"/>
      <c r="C810" s="35"/>
      <c r="D810" s="35"/>
      <c r="E810" s="35"/>
      <c r="F810" s="41"/>
      <c r="G810" s="35"/>
    </row>
    <row r="811" spans="1:7" ht="15.5">
      <c r="A811" s="35"/>
      <c r="B811" s="35"/>
      <c r="C811" s="35"/>
      <c r="D811" s="35"/>
      <c r="E811" s="35"/>
      <c r="F811" s="41"/>
      <c r="G811" s="35"/>
    </row>
    <row r="812" spans="1:7" ht="15.5">
      <c r="A812" s="35"/>
      <c r="B812" s="35"/>
      <c r="C812" s="35"/>
      <c r="D812" s="35"/>
      <c r="E812" s="35"/>
      <c r="F812" s="41"/>
      <c r="G812" s="35"/>
    </row>
    <row r="813" spans="1:7" ht="15.5">
      <c r="A813" s="35"/>
      <c r="B813" s="35"/>
      <c r="C813" s="35"/>
      <c r="D813" s="35"/>
      <c r="E813" s="35"/>
      <c r="F813" s="41"/>
      <c r="G813" s="35"/>
    </row>
    <row r="814" spans="1:7" ht="15.5">
      <c r="A814" s="35"/>
      <c r="B814" s="35"/>
      <c r="C814" s="35"/>
      <c r="D814" s="35"/>
      <c r="E814" s="35"/>
      <c r="F814" s="41"/>
      <c r="G814" s="35"/>
    </row>
    <row r="815" spans="1:7" ht="15.5">
      <c r="A815" s="35"/>
      <c r="B815" s="35"/>
      <c r="C815" s="35"/>
      <c r="D815" s="35"/>
      <c r="E815" s="35"/>
      <c r="F815" s="41"/>
      <c r="G815" s="35"/>
    </row>
    <row r="816" spans="1:7" ht="15.5">
      <c r="A816" s="35"/>
      <c r="B816" s="35"/>
      <c r="C816" s="35"/>
      <c r="D816" s="35"/>
      <c r="E816" s="35"/>
      <c r="F816" s="41"/>
      <c r="G816" s="35"/>
    </row>
    <row r="817" spans="1:7" ht="15.5">
      <c r="A817" s="35"/>
      <c r="B817" s="35"/>
      <c r="C817" s="35"/>
      <c r="D817" s="35"/>
      <c r="E817" s="35"/>
      <c r="F817" s="41"/>
      <c r="G817" s="35"/>
    </row>
    <row r="818" spans="1:7" ht="15.5">
      <c r="A818" s="35"/>
      <c r="B818" s="35"/>
      <c r="C818" s="35"/>
      <c r="D818" s="35"/>
      <c r="E818" s="35"/>
      <c r="F818" s="41"/>
      <c r="G818" s="35"/>
    </row>
    <row r="819" spans="1:7" ht="15.5">
      <c r="A819" s="35"/>
      <c r="B819" s="35"/>
      <c r="C819" s="35"/>
      <c r="D819" s="35"/>
      <c r="E819" s="35"/>
      <c r="F819" s="41"/>
      <c r="G819" s="35"/>
    </row>
    <row r="820" spans="1:7" ht="15.5">
      <c r="A820" s="35"/>
      <c r="B820" s="35"/>
      <c r="C820" s="35"/>
      <c r="D820" s="35"/>
      <c r="E820" s="35"/>
      <c r="F820" s="41"/>
      <c r="G820" s="35"/>
    </row>
    <row r="821" spans="1:7" ht="15.5">
      <c r="A821" s="35"/>
      <c r="B821" s="35"/>
      <c r="C821" s="35"/>
      <c r="D821" s="35"/>
      <c r="E821" s="35"/>
      <c r="F821" s="41"/>
      <c r="G821" s="35"/>
    </row>
    <row r="822" spans="1:7" ht="15.5">
      <c r="A822" s="35"/>
      <c r="B822" s="35"/>
      <c r="C822" s="35"/>
      <c r="D822" s="35"/>
      <c r="E822" s="35"/>
      <c r="F822" s="41"/>
      <c r="G822" s="35"/>
    </row>
    <row r="823" spans="1:7" ht="15.5">
      <c r="A823" s="35"/>
      <c r="B823" s="35"/>
      <c r="C823" s="35"/>
      <c r="D823" s="35"/>
      <c r="E823" s="35"/>
      <c r="F823" s="41"/>
      <c r="G823" s="35"/>
    </row>
    <row r="824" spans="1:7" ht="15.5">
      <c r="A824" s="35"/>
      <c r="B824" s="35"/>
      <c r="C824" s="35"/>
      <c r="D824" s="35"/>
      <c r="E824" s="35"/>
      <c r="F824" s="41"/>
      <c r="G824" s="35"/>
    </row>
    <row r="825" spans="1:7" ht="15.5">
      <c r="A825" s="35"/>
      <c r="B825" s="35"/>
      <c r="C825" s="35"/>
      <c r="D825" s="35"/>
      <c r="E825" s="35"/>
      <c r="F825" s="41"/>
      <c r="G825" s="35"/>
    </row>
    <row r="826" spans="1:7" ht="15.5">
      <c r="A826" s="35"/>
      <c r="B826" s="35"/>
      <c r="C826" s="35"/>
      <c r="D826" s="35"/>
      <c r="E826" s="35"/>
      <c r="F826" s="41"/>
      <c r="G826" s="35"/>
    </row>
    <row r="827" spans="1:7" ht="15.5">
      <c r="A827" s="35"/>
      <c r="B827" s="35"/>
      <c r="C827" s="35"/>
      <c r="D827" s="35"/>
      <c r="E827" s="35"/>
      <c r="F827" s="41"/>
      <c r="G827" s="35"/>
    </row>
    <row r="828" spans="1:7" ht="15.5">
      <c r="A828" s="35"/>
      <c r="B828" s="35"/>
      <c r="C828" s="35"/>
      <c r="D828" s="35"/>
      <c r="E828" s="35"/>
      <c r="F828" s="41"/>
      <c r="G828" s="35"/>
    </row>
    <row r="829" spans="1:7" ht="15.5">
      <c r="A829" s="35"/>
      <c r="B829" s="35"/>
      <c r="C829" s="35"/>
      <c r="D829" s="35"/>
      <c r="E829" s="35"/>
      <c r="F829" s="41"/>
      <c r="G829" s="35"/>
    </row>
    <row r="830" spans="1:7" ht="15.5">
      <c r="A830" s="35"/>
      <c r="B830" s="35"/>
      <c r="C830" s="35"/>
      <c r="D830" s="35"/>
      <c r="E830" s="35"/>
      <c r="F830" s="41"/>
      <c r="G830" s="35"/>
    </row>
    <row r="831" spans="1:7" ht="15.5">
      <c r="A831" s="35"/>
      <c r="B831" s="35"/>
      <c r="C831" s="35"/>
      <c r="D831" s="35"/>
      <c r="E831" s="35"/>
      <c r="F831" s="41"/>
      <c r="G831" s="35"/>
    </row>
    <row r="832" spans="1:7" ht="15.5">
      <c r="A832" s="35"/>
      <c r="B832" s="35"/>
      <c r="C832" s="35"/>
      <c r="D832" s="35"/>
      <c r="E832" s="35"/>
      <c r="F832" s="41"/>
      <c r="G832" s="35"/>
    </row>
    <row r="833" spans="1:7" ht="15.5">
      <c r="A833" s="35"/>
      <c r="B833" s="35"/>
      <c r="C833" s="35"/>
      <c r="D833" s="35"/>
      <c r="E833" s="35"/>
      <c r="F833" s="41"/>
      <c r="G833" s="35"/>
    </row>
    <row r="834" spans="1:7" ht="15.5">
      <c r="A834" s="35"/>
      <c r="B834" s="35"/>
      <c r="C834" s="35"/>
      <c r="D834" s="35"/>
      <c r="E834" s="35"/>
      <c r="F834" s="41"/>
      <c r="G834" s="35"/>
    </row>
    <row r="835" spans="1:7" ht="15.5">
      <c r="A835" s="35"/>
      <c r="B835" s="35"/>
      <c r="C835" s="35"/>
      <c r="D835" s="35"/>
      <c r="E835" s="35"/>
      <c r="F835" s="41"/>
      <c r="G835" s="35"/>
    </row>
    <row r="836" spans="1:7" ht="15.5">
      <c r="A836" s="35"/>
      <c r="B836" s="35"/>
      <c r="C836" s="35"/>
      <c r="D836" s="35"/>
      <c r="E836" s="35"/>
      <c r="F836" s="41"/>
      <c r="G836" s="35"/>
    </row>
    <row r="837" spans="1:7" ht="15.5">
      <c r="A837" s="35"/>
      <c r="B837" s="35"/>
      <c r="C837" s="35"/>
      <c r="D837" s="35"/>
      <c r="E837" s="35"/>
      <c r="F837" s="41"/>
      <c r="G837" s="35"/>
    </row>
    <row r="838" spans="1:7" ht="15.5">
      <c r="A838" s="35"/>
      <c r="B838" s="35"/>
      <c r="C838" s="35"/>
      <c r="D838" s="35"/>
      <c r="E838" s="35"/>
      <c r="F838" s="41"/>
      <c r="G838" s="35"/>
    </row>
    <row r="839" spans="1:7" ht="15.5">
      <c r="A839" s="35"/>
      <c r="B839" s="35"/>
      <c r="C839" s="35"/>
      <c r="D839" s="35"/>
      <c r="E839" s="35"/>
      <c r="F839" s="41"/>
      <c r="G839" s="35"/>
    </row>
    <row r="840" spans="1:7" ht="15.5">
      <c r="A840" s="35"/>
      <c r="B840" s="35"/>
      <c r="C840" s="35"/>
      <c r="D840" s="35"/>
      <c r="E840" s="35"/>
      <c r="F840" s="41"/>
      <c r="G840" s="35"/>
    </row>
    <row r="841" spans="1:7" ht="15.5">
      <c r="A841" s="35"/>
      <c r="B841" s="35"/>
      <c r="C841" s="35"/>
      <c r="D841" s="35"/>
      <c r="E841" s="35"/>
      <c r="F841" s="41"/>
      <c r="G841" s="35"/>
    </row>
    <row r="842" spans="1:7" ht="15.5">
      <c r="A842" s="35"/>
      <c r="B842" s="35"/>
      <c r="C842" s="35"/>
      <c r="D842" s="35"/>
      <c r="E842" s="35"/>
      <c r="F842" s="41"/>
      <c r="G842" s="35"/>
    </row>
    <row r="843" spans="1:7" ht="15.5">
      <c r="A843" s="35"/>
      <c r="B843" s="35"/>
      <c r="C843" s="35"/>
      <c r="D843" s="35"/>
      <c r="E843" s="35"/>
      <c r="F843" s="41"/>
      <c r="G843" s="35"/>
    </row>
    <row r="844" spans="1:7" ht="15.5">
      <c r="A844" s="35"/>
      <c r="B844" s="35"/>
      <c r="C844" s="35"/>
      <c r="D844" s="35"/>
      <c r="E844" s="35"/>
      <c r="F844" s="41"/>
      <c r="G844" s="35"/>
    </row>
    <row r="845" spans="1:7" ht="15.5">
      <c r="A845" s="35"/>
      <c r="B845" s="35"/>
      <c r="C845" s="35"/>
      <c r="D845" s="35"/>
      <c r="E845" s="35"/>
      <c r="F845" s="41"/>
      <c r="G845" s="35"/>
    </row>
    <row r="846" spans="1:7" ht="15.5">
      <c r="A846" s="35"/>
      <c r="B846" s="35"/>
      <c r="C846" s="35"/>
      <c r="D846" s="35"/>
      <c r="E846" s="35"/>
      <c r="F846" s="41"/>
      <c r="G846" s="35"/>
    </row>
    <row r="847" spans="1:7" ht="15.5">
      <c r="A847" s="35"/>
      <c r="B847" s="35"/>
      <c r="C847" s="35"/>
      <c r="D847" s="35"/>
      <c r="E847" s="35"/>
      <c r="F847" s="41"/>
      <c r="G847" s="35"/>
    </row>
    <row r="848" spans="1:7" ht="15.5">
      <c r="A848" s="35"/>
      <c r="B848" s="35"/>
      <c r="C848" s="35"/>
      <c r="D848" s="35"/>
      <c r="E848" s="35"/>
      <c r="F848" s="41"/>
      <c r="G848" s="35"/>
    </row>
    <row r="849" spans="1:7" ht="15.5">
      <c r="A849" s="35"/>
      <c r="B849" s="35"/>
      <c r="C849" s="35"/>
      <c r="D849" s="35"/>
      <c r="E849" s="35"/>
      <c r="F849" s="41"/>
      <c r="G849" s="35"/>
    </row>
    <row r="850" spans="1:7" ht="15.5">
      <c r="A850" s="35"/>
      <c r="B850" s="35"/>
      <c r="C850" s="35"/>
      <c r="D850" s="35"/>
      <c r="E850" s="35"/>
      <c r="F850" s="41"/>
      <c r="G850" s="35"/>
    </row>
    <row r="851" spans="1:7" ht="15.5">
      <c r="A851" s="35"/>
      <c r="B851" s="35"/>
      <c r="C851" s="35"/>
      <c r="D851" s="35"/>
      <c r="E851" s="35"/>
      <c r="F851" s="41"/>
      <c r="G851" s="35"/>
    </row>
    <row r="852" spans="1:7" ht="15.5">
      <c r="A852" s="35"/>
      <c r="B852" s="35"/>
      <c r="C852" s="35"/>
      <c r="D852" s="35"/>
      <c r="E852" s="35"/>
      <c r="F852" s="41"/>
      <c r="G852" s="35"/>
    </row>
    <row r="853" spans="1:7" ht="15.5">
      <c r="A853" s="35"/>
      <c r="B853" s="35"/>
      <c r="C853" s="35"/>
      <c r="D853" s="35"/>
      <c r="E853" s="35"/>
      <c r="F853" s="41"/>
      <c r="G853" s="35"/>
    </row>
    <row r="854" spans="1:7" ht="15.5">
      <c r="A854" s="35"/>
      <c r="B854" s="35"/>
      <c r="C854" s="35"/>
      <c r="D854" s="35"/>
      <c r="E854" s="35"/>
      <c r="F854" s="41"/>
      <c r="G854" s="35"/>
    </row>
    <row r="855" spans="1:7" ht="15.5">
      <c r="A855" s="35"/>
      <c r="B855" s="35"/>
      <c r="C855" s="35"/>
      <c r="D855" s="35"/>
      <c r="E855" s="35"/>
      <c r="F855" s="41"/>
      <c r="G855" s="35"/>
    </row>
    <row r="856" spans="1:7" ht="15.5">
      <c r="A856" s="35"/>
      <c r="B856" s="35"/>
      <c r="C856" s="35"/>
      <c r="D856" s="35"/>
      <c r="E856" s="35"/>
      <c r="F856" s="41"/>
      <c r="G856" s="35"/>
    </row>
    <row r="857" spans="1:7" ht="15.5">
      <c r="A857" s="35"/>
      <c r="B857" s="35"/>
      <c r="C857" s="35"/>
      <c r="D857" s="35"/>
      <c r="E857" s="35"/>
      <c r="F857" s="41"/>
      <c r="G857" s="35"/>
    </row>
    <row r="858" spans="1:7" ht="15.5">
      <c r="A858" s="35"/>
      <c r="B858" s="35"/>
      <c r="C858" s="35"/>
      <c r="D858" s="35"/>
      <c r="E858" s="35"/>
      <c r="F858" s="41"/>
      <c r="G858" s="35"/>
    </row>
    <row r="859" spans="1:7" ht="15.5">
      <c r="A859" s="35"/>
      <c r="B859" s="35"/>
      <c r="C859" s="35"/>
      <c r="D859" s="35"/>
      <c r="E859" s="35"/>
      <c r="F859" s="41"/>
      <c r="G859" s="35"/>
    </row>
    <row r="860" spans="1:7" ht="15.5">
      <c r="A860" s="35"/>
      <c r="B860" s="35"/>
      <c r="C860" s="35"/>
      <c r="D860" s="35"/>
      <c r="E860" s="35"/>
      <c r="F860" s="41"/>
      <c r="G860" s="35"/>
    </row>
    <row r="861" spans="1:7" ht="15.5">
      <c r="A861" s="35"/>
      <c r="B861" s="35"/>
      <c r="C861" s="35"/>
      <c r="D861" s="35"/>
      <c r="E861" s="35"/>
      <c r="F861" s="41"/>
      <c r="G861" s="35"/>
    </row>
    <row r="862" spans="1:7" ht="15.5">
      <c r="A862" s="35"/>
      <c r="B862" s="35"/>
      <c r="C862" s="35"/>
      <c r="D862" s="35"/>
      <c r="E862" s="35"/>
      <c r="F862" s="41"/>
      <c r="G862" s="35"/>
    </row>
    <row r="863" spans="1:7" ht="15.5">
      <c r="A863" s="35"/>
      <c r="B863" s="35"/>
      <c r="C863" s="35"/>
      <c r="D863" s="35"/>
      <c r="E863" s="35"/>
      <c r="F863" s="41"/>
      <c r="G863" s="35"/>
    </row>
    <row r="864" spans="1:7" ht="15.5">
      <c r="A864" s="35"/>
      <c r="B864" s="35"/>
      <c r="C864" s="35"/>
      <c r="D864" s="35"/>
      <c r="E864" s="35"/>
      <c r="F864" s="41"/>
      <c r="G864" s="35"/>
    </row>
    <row r="865" spans="1:7" ht="15.5">
      <c r="A865" s="35"/>
      <c r="B865" s="35"/>
      <c r="C865" s="35"/>
      <c r="D865" s="35"/>
      <c r="E865" s="35"/>
      <c r="F865" s="41"/>
      <c r="G865" s="35"/>
    </row>
    <row r="866" spans="1:7" ht="15.5">
      <c r="A866" s="35"/>
      <c r="B866" s="35"/>
      <c r="C866" s="35"/>
      <c r="D866" s="35"/>
      <c r="E866" s="35"/>
      <c r="F866" s="41"/>
      <c r="G866" s="35"/>
    </row>
    <row r="867" spans="1:7" ht="15.5">
      <c r="A867" s="35"/>
      <c r="B867" s="35"/>
      <c r="C867" s="35"/>
      <c r="D867" s="35"/>
      <c r="E867" s="35"/>
      <c r="F867" s="41"/>
      <c r="G867" s="35"/>
    </row>
    <row r="868" spans="1:7" ht="15.5">
      <c r="A868" s="35"/>
      <c r="B868" s="35"/>
      <c r="C868" s="35"/>
      <c r="D868" s="35"/>
      <c r="E868" s="35"/>
      <c r="F868" s="41"/>
      <c r="G868" s="35"/>
    </row>
    <row r="869" spans="1:7" ht="15.5">
      <c r="A869" s="35"/>
      <c r="B869" s="35"/>
      <c r="C869" s="35"/>
      <c r="D869" s="35"/>
      <c r="E869" s="35"/>
      <c r="F869" s="41"/>
      <c r="G869" s="35"/>
    </row>
    <row r="870" spans="1:7" ht="15.5">
      <c r="A870" s="35"/>
      <c r="B870" s="35"/>
      <c r="C870" s="35"/>
      <c r="D870" s="35"/>
      <c r="E870" s="35"/>
      <c r="F870" s="41"/>
      <c r="G870" s="35"/>
    </row>
    <row r="871" spans="1:7" ht="15.5">
      <c r="A871" s="35"/>
      <c r="B871" s="35"/>
      <c r="C871" s="35"/>
      <c r="D871" s="35"/>
      <c r="E871" s="35"/>
      <c r="F871" s="41"/>
      <c r="G871" s="35"/>
    </row>
    <row r="872" spans="1:7" ht="15.5">
      <c r="A872" s="35"/>
      <c r="B872" s="35"/>
      <c r="C872" s="35"/>
      <c r="D872" s="35"/>
      <c r="E872" s="35"/>
      <c r="F872" s="41"/>
      <c r="G872" s="35"/>
    </row>
    <row r="873" spans="1:7" ht="15.5">
      <c r="A873" s="35"/>
      <c r="B873" s="35"/>
      <c r="C873" s="35"/>
      <c r="D873" s="35"/>
      <c r="E873" s="35"/>
      <c r="F873" s="41"/>
      <c r="G873" s="35"/>
    </row>
    <row r="874" spans="1:7" ht="15.5">
      <c r="A874" s="35"/>
      <c r="B874" s="35"/>
      <c r="C874" s="35"/>
      <c r="D874" s="35"/>
      <c r="E874" s="35"/>
      <c r="F874" s="41"/>
      <c r="G874" s="35"/>
    </row>
    <row r="875" spans="1:7" ht="15.5">
      <c r="A875" s="35"/>
      <c r="B875" s="35"/>
      <c r="C875" s="35"/>
      <c r="D875" s="35"/>
      <c r="E875" s="35"/>
      <c r="F875" s="41"/>
      <c r="G875" s="35"/>
    </row>
    <row r="876" spans="1:7" ht="15.5">
      <c r="A876" s="35"/>
      <c r="B876" s="35"/>
      <c r="C876" s="35"/>
      <c r="D876" s="35"/>
      <c r="E876" s="35"/>
      <c r="F876" s="41"/>
      <c r="G876" s="35"/>
    </row>
    <row r="877" spans="1:7" ht="15.5">
      <c r="A877" s="35"/>
      <c r="B877" s="35"/>
      <c r="C877" s="35"/>
      <c r="D877" s="35"/>
      <c r="E877" s="35"/>
      <c r="F877" s="41"/>
      <c r="G877" s="35"/>
    </row>
    <row r="878" spans="1:7" ht="15.5">
      <c r="A878" s="35"/>
      <c r="B878" s="35"/>
      <c r="C878" s="35"/>
      <c r="D878" s="35"/>
      <c r="E878" s="35"/>
      <c r="F878" s="41"/>
      <c r="G878" s="35"/>
    </row>
    <row r="879" spans="1:7" ht="15.5">
      <c r="A879" s="35"/>
      <c r="B879" s="35"/>
      <c r="C879" s="35"/>
      <c r="D879" s="35"/>
      <c r="E879" s="35"/>
      <c r="F879" s="41"/>
      <c r="G879" s="35"/>
    </row>
    <row r="880" spans="1:7" ht="15.5">
      <c r="A880" s="35"/>
      <c r="B880" s="35"/>
      <c r="C880" s="35"/>
      <c r="D880" s="35"/>
      <c r="E880" s="35"/>
      <c r="F880" s="41"/>
      <c r="G880" s="35"/>
    </row>
    <row r="881" spans="1:7" ht="15.5">
      <c r="A881" s="35"/>
      <c r="B881" s="35"/>
      <c r="C881" s="35"/>
      <c r="D881" s="35"/>
      <c r="E881" s="35"/>
      <c r="F881" s="41"/>
      <c r="G881" s="35"/>
    </row>
    <row r="882" spans="1:7" ht="15.5">
      <c r="A882" s="35"/>
      <c r="B882" s="35"/>
      <c r="C882" s="35"/>
      <c r="D882" s="35"/>
      <c r="E882" s="35"/>
      <c r="F882" s="41"/>
      <c r="G882" s="35"/>
    </row>
    <row r="883" spans="1:7" ht="15.5">
      <c r="A883" s="35"/>
      <c r="B883" s="35"/>
      <c r="C883" s="35"/>
      <c r="D883" s="35"/>
      <c r="E883" s="35"/>
      <c r="F883" s="41"/>
      <c r="G883" s="35"/>
    </row>
    <row r="884" spans="1:7" ht="15.5">
      <c r="A884" s="35"/>
      <c r="B884" s="35"/>
      <c r="C884" s="35"/>
      <c r="D884" s="35"/>
      <c r="E884" s="35"/>
      <c r="F884" s="41"/>
      <c r="G884" s="35"/>
    </row>
    <row r="885" spans="1:7" ht="15.5">
      <c r="A885" s="35"/>
      <c r="B885" s="35"/>
      <c r="C885" s="35"/>
      <c r="D885" s="35"/>
      <c r="E885" s="35"/>
      <c r="F885" s="41"/>
      <c r="G885" s="35"/>
    </row>
    <row r="886" spans="1:7" ht="15.5">
      <c r="A886" s="35"/>
      <c r="B886" s="35"/>
      <c r="C886" s="35"/>
      <c r="D886" s="35"/>
      <c r="E886" s="35"/>
      <c r="F886" s="41"/>
      <c r="G886" s="35"/>
    </row>
    <row r="887" spans="1:7" ht="15.5">
      <c r="A887" s="35"/>
      <c r="B887" s="35"/>
      <c r="C887" s="35"/>
      <c r="D887" s="35"/>
      <c r="E887" s="35"/>
      <c r="F887" s="41"/>
      <c r="G887" s="35"/>
    </row>
    <row r="888" spans="1:7" ht="15.5">
      <c r="A888" s="35"/>
      <c r="B888" s="35"/>
      <c r="C888" s="35"/>
      <c r="D888" s="35"/>
      <c r="E888" s="35"/>
      <c r="F888" s="41"/>
      <c r="G888" s="35"/>
    </row>
    <row r="889" spans="1:7" ht="15.5">
      <c r="A889" s="35"/>
      <c r="B889" s="35"/>
      <c r="C889" s="35"/>
      <c r="D889" s="35"/>
      <c r="E889" s="35"/>
      <c r="F889" s="41"/>
      <c r="G889" s="35"/>
    </row>
    <row r="890" spans="1:7" ht="15.5">
      <c r="A890" s="35"/>
      <c r="B890" s="35"/>
      <c r="C890" s="35"/>
      <c r="D890" s="35"/>
      <c r="E890" s="35"/>
      <c r="F890" s="41"/>
      <c r="G890" s="35"/>
    </row>
    <row r="891" spans="1:7" ht="15.5">
      <c r="A891" s="35"/>
      <c r="B891" s="35"/>
      <c r="C891" s="35"/>
      <c r="D891" s="35"/>
      <c r="E891" s="35"/>
      <c r="F891" s="41"/>
      <c r="G891" s="35"/>
    </row>
    <row r="892" spans="1:7" ht="15.5">
      <c r="A892" s="35"/>
      <c r="B892" s="35"/>
      <c r="C892" s="35"/>
      <c r="D892" s="35"/>
      <c r="E892" s="35"/>
      <c r="F892" s="41"/>
      <c r="G892" s="35"/>
    </row>
    <row r="893" spans="1:7" ht="15.5">
      <c r="A893" s="35"/>
      <c r="B893" s="35"/>
      <c r="C893" s="35"/>
      <c r="D893" s="35"/>
      <c r="E893" s="35"/>
      <c r="F893" s="41"/>
      <c r="G893" s="35"/>
    </row>
    <row r="894" spans="1:7" ht="15.5">
      <c r="A894" s="35"/>
      <c r="B894" s="35"/>
      <c r="C894" s="35"/>
      <c r="D894" s="35"/>
      <c r="E894" s="35"/>
      <c r="F894" s="41"/>
      <c r="G894" s="35"/>
    </row>
    <row r="895" spans="1:7" ht="15.5">
      <c r="A895" s="35"/>
      <c r="B895" s="35"/>
      <c r="C895" s="35"/>
      <c r="D895" s="35"/>
      <c r="E895" s="35"/>
      <c r="F895" s="41"/>
      <c r="G895" s="35"/>
    </row>
    <row r="896" spans="1:7" ht="15.5">
      <c r="A896" s="35"/>
      <c r="B896" s="35"/>
      <c r="C896" s="35"/>
      <c r="D896" s="35"/>
      <c r="E896" s="35"/>
      <c r="F896" s="41"/>
      <c r="G896" s="35"/>
    </row>
    <row r="897" spans="1:7" ht="15.5">
      <c r="A897" s="35"/>
      <c r="B897" s="35"/>
      <c r="C897" s="35"/>
      <c r="D897" s="35"/>
      <c r="E897" s="35"/>
      <c r="F897" s="41"/>
      <c r="G897" s="35"/>
    </row>
    <row r="898" spans="1:7" ht="15.5">
      <c r="A898" s="35"/>
      <c r="B898" s="35"/>
      <c r="C898" s="35"/>
      <c r="D898" s="35"/>
      <c r="E898" s="35"/>
      <c r="F898" s="41"/>
      <c r="G898" s="35"/>
    </row>
    <row r="899" spans="1:7" ht="15.5">
      <c r="A899" s="35"/>
      <c r="B899" s="35"/>
      <c r="C899" s="35"/>
      <c r="D899" s="35"/>
      <c r="E899" s="35"/>
      <c r="F899" s="41"/>
      <c r="G899" s="35"/>
    </row>
    <row r="900" spans="1:7" ht="15.5">
      <c r="A900" s="35"/>
      <c r="B900" s="35"/>
      <c r="C900" s="35"/>
      <c r="D900" s="35"/>
      <c r="E900" s="35"/>
      <c r="F900" s="41"/>
      <c r="G900" s="35"/>
    </row>
    <row r="901" spans="1:7" ht="15.5">
      <c r="A901" s="35"/>
      <c r="B901" s="35"/>
      <c r="C901" s="35"/>
      <c r="D901" s="35"/>
      <c r="E901" s="35"/>
      <c r="F901" s="41"/>
      <c r="G901" s="35"/>
    </row>
    <row r="902" spans="1:7" ht="15.5">
      <c r="A902" s="35"/>
      <c r="B902" s="35"/>
      <c r="C902" s="35"/>
      <c r="D902" s="35"/>
      <c r="E902" s="35"/>
      <c r="F902" s="41"/>
      <c r="G902" s="35"/>
    </row>
    <row r="903" spans="1:7" ht="15.5">
      <c r="A903" s="35"/>
      <c r="B903" s="35"/>
      <c r="C903" s="35"/>
      <c r="D903" s="35"/>
      <c r="E903" s="35"/>
      <c r="F903" s="41"/>
      <c r="G903" s="35"/>
    </row>
    <row r="904" spans="1:7" ht="15.5">
      <c r="A904" s="35"/>
      <c r="B904" s="35"/>
      <c r="C904" s="35"/>
      <c r="D904" s="35"/>
      <c r="E904" s="35"/>
      <c r="F904" s="41"/>
      <c r="G904" s="35"/>
    </row>
    <row r="905" spans="1:7" ht="15.5">
      <c r="A905" s="35"/>
      <c r="B905" s="35"/>
      <c r="C905" s="35"/>
      <c r="D905" s="35"/>
      <c r="E905" s="35"/>
      <c r="F905" s="41"/>
      <c r="G905" s="35"/>
    </row>
    <row r="906" spans="1:7" ht="15.5">
      <c r="A906" s="35"/>
      <c r="B906" s="35"/>
      <c r="C906" s="35"/>
      <c r="D906" s="35"/>
      <c r="E906" s="35"/>
      <c r="F906" s="41"/>
      <c r="G906" s="35"/>
    </row>
    <row r="907" spans="1:7" ht="15.5">
      <c r="A907" s="35"/>
      <c r="B907" s="35"/>
      <c r="C907" s="35"/>
      <c r="D907" s="35"/>
      <c r="E907" s="35"/>
      <c r="F907" s="41"/>
      <c r="G907" s="35"/>
    </row>
    <row r="908" spans="1:7" ht="15.5">
      <c r="A908" s="35"/>
      <c r="B908" s="35"/>
      <c r="C908" s="35"/>
      <c r="D908" s="35"/>
      <c r="E908" s="35"/>
      <c r="F908" s="41"/>
      <c r="G908" s="35"/>
    </row>
    <row r="909" spans="1:7" ht="15.5">
      <c r="A909" s="35"/>
      <c r="B909" s="35"/>
      <c r="C909" s="35"/>
      <c r="D909" s="35"/>
      <c r="E909" s="35"/>
      <c r="F909" s="41"/>
      <c r="G909" s="35"/>
    </row>
    <row r="910" spans="1:7" ht="15.5">
      <c r="A910" s="35"/>
      <c r="B910" s="35"/>
      <c r="C910" s="35"/>
      <c r="D910" s="35"/>
      <c r="E910" s="35"/>
      <c r="F910" s="41"/>
      <c r="G910" s="35"/>
    </row>
    <row r="911" spans="1:7" ht="15.5">
      <c r="A911" s="35"/>
      <c r="B911" s="35"/>
      <c r="C911" s="35"/>
      <c r="D911" s="35"/>
      <c r="E911" s="35"/>
      <c r="F911" s="41"/>
      <c r="G911" s="35"/>
    </row>
    <row r="912" spans="1:7" ht="15.5">
      <c r="A912" s="35"/>
      <c r="B912" s="35"/>
      <c r="C912" s="35"/>
      <c r="D912" s="35"/>
      <c r="E912" s="35"/>
      <c r="F912" s="41"/>
      <c r="G912" s="35"/>
    </row>
    <row r="913" spans="1:7" ht="15.5">
      <c r="A913" s="35"/>
      <c r="B913" s="35"/>
      <c r="C913" s="35"/>
      <c r="D913" s="35"/>
      <c r="E913" s="35"/>
      <c r="F913" s="41"/>
      <c r="G913" s="35"/>
    </row>
    <row r="914" spans="1:7" ht="15.5">
      <c r="A914" s="35"/>
      <c r="B914" s="35"/>
      <c r="C914" s="35"/>
      <c r="D914" s="35"/>
      <c r="E914" s="35"/>
      <c r="F914" s="41"/>
      <c r="G914" s="35"/>
    </row>
    <row r="915" spans="1:7" ht="15.5">
      <c r="A915" s="35"/>
      <c r="B915" s="35"/>
      <c r="C915" s="35"/>
      <c r="D915" s="35"/>
      <c r="E915" s="35"/>
      <c r="F915" s="41"/>
      <c r="G915" s="35"/>
    </row>
    <row r="916" spans="1:7" ht="15.5">
      <c r="A916" s="35"/>
      <c r="B916" s="35"/>
      <c r="C916" s="35"/>
      <c r="D916" s="35"/>
      <c r="E916" s="35"/>
      <c r="F916" s="41"/>
      <c r="G916" s="35"/>
    </row>
    <row r="917" spans="1:7" ht="15.5">
      <c r="A917" s="35"/>
      <c r="B917" s="35"/>
      <c r="C917" s="35"/>
      <c r="D917" s="35"/>
      <c r="E917" s="35"/>
      <c r="F917" s="41"/>
      <c r="G917" s="35"/>
    </row>
    <row r="918" spans="1:7" ht="15.5">
      <c r="A918" s="35"/>
      <c r="B918" s="35"/>
      <c r="C918" s="35"/>
      <c r="D918" s="35"/>
      <c r="E918" s="35"/>
      <c r="F918" s="41"/>
      <c r="G918" s="35"/>
    </row>
    <row r="919" spans="1:7" ht="15.5">
      <c r="A919" s="35"/>
      <c r="B919" s="35"/>
      <c r="C919" s="35"/>
      <c r="D919" s="35"/>
      <c r="E919" s="35"/>
      <c r="F919" s="41"/>
      <c r="G919" s="35"/>
    </row>
    <row r="920" spans="1:7" ht="15.5">
      <c r="A920" s="35"/>
      <c r="B920" s="35"/>
      <c r="C920" s="35"/>
      <c r="D920" s="35"/>
      <c r="E920" s="35"/>
      <c r="F920" s="41"/>
      <c r="G920" s="35"/>
    </row>
    <row r="921" spans="1:7" ht="15.5">
      <c r="A921" s="35"/>
      <c r="B921" s="35"/>
      <c r="C921" s="35"/>
      <c r="D921" s="35"/>
      <c r="E921" s="35"/>
      <c r="F921" s="41"/>
      <c r="G921" s="35"/>
    </row>
    <row r="922" spans="1:7" ht="15.5">
      <c r="A922" s="35"/>
      <c r="B922" s="35"/>
      <c r="C922" s="35"/>
      <c r="D922" s="35"/>
      <c r="E922" s="35"/>
      <c r="F922" s="41"/>
      <c r="G922" s="35"/>
    </row>
    <row r="923" spans="1:7" ht="15.5">
      <c r="A923" s="35"/>
      <c r="B923" s="35"/>
      <c r="C923" s="35"/>
      <c r="D923" s="35"/>
      <c r="E923" s="35"/>
      <c r="F923" s="41"/>
      <c r="G923" s="35"/>
    </row>
    <row r="924" spans="1:7" ht="15.5">
      <c r="A924" s="35"/>
      <c r="B924" s="35"/>
      <c r="C924" s="35"/>
      <c r="D924" s="35"/>
      <c r="E924" s="35"/>
      <c r="F924" s="41"/>
      <c r="G924" s="35"/>
    </row>
    <row r="925" spans="1:7" ht="15.5">
      <c r="A925" s="35"/>
      <c r="B925" s="35"/>
      <c r="C925" s="35"/>
      <c r="D925" s="35"/>
      <c r="E925" s="35"/>
      <c r="F925" s="41"/>
      <c r="G925" s="35"/>
    </row>
    <row r="926" spans="1:7" ht="15.5">
      <c r="A926" s="35"/>
      <c r="B926" s="35"/>
      <c r="C926" s="35"/>
      <c r="D926" s="35"/>
      <c r="E926" s="35"/>
      <c r="F926" s="41"/>
      <c r="G926" s="35"/>
    </row>
    <row r="927" spans="1:7" ht="15.5">
      <c r="A927" s="35"/>
      <c r="B927" s="35"/>
      <c r="C927" s="35"/>
      <c r="D927" s="35"/>
      <c r="E927" s="35"/>
      <c r="F927" s="41"/>
      <c r="G927" s="35"/>
    </row>
    <row r="928" spans="1:7" ht="15.5">
      <c r="A928" s="35"/>
      <c r="B928" s="35"/>
      <c r="C928" s="35"/>
      <c r="D928" s="35"/>
      <c r="E928" s="35"/>
      <c r="F928" s="41"/>
      <c r="G928" s="35"/>
    </row>
    <row r="929" spans="1:7" ht="15.5">
      <c r="A929" s="35"/>
      <c r="B929" s="35"/>
      <c r="C929" s="35"/>
      <c r="D929" s="35"/>
      <c r="E929" s="35"/>
      <c r="F929" s="41"/>
      <c r="G929" s="35"/>
    </row>
    <row r="930" spans="1:7" ht="15.5">
      <c r="A930" s="35"/>
      <c r="B930" s="35"/>
      <c r="C930" s="35"/>
      <c r="D930" s="35"/>
      <c r="E930" s="35"/>
      <c r="F930" s="41"/>
      <c r="G930" s="35"/>
    </row>
    <row r="931" spans="1:7" ht="15.5">
      <c r="A931" s="35"/>
      <c r="B931" s="35"/>
      <c r="C931" s="35"/>
      <c r="D931" s="35"/>
      <c r="E931" s="35"/>
      <c r="F931" s="41"/>
      <c r="G931" s="35"/>
    </row>
    <row r="932" spans="1:7" ht="15.5">
      <c r="A932" s="35"/>
      <c r="B932" s="35"/>
      <c r="C932" s="35"/>
      <c r="D932" s="35"/>
      <c r="E932" s="35"/>
      <c r="F932" s="41"/>
      <c r="G932" s="35"/>
    </row>
    <row r="933" spans="1:7" ht="15.5">
      <c r="A933" s="35"/>
      <c r="B933" s="35"/>
      <c r="C933" s="35"/>
      <c r="D933" s="35"/>
      <c r="E933" s="35"/>
      <c r="F933" s="41"/>
      <c r="G933" s="35"/>
    </row>
    <row r="934" spans="1:7" ht="15.5">
      <c r="A934" s="35"/>
      <c r="B934" s="35"/>
      <c r="C934" s="35"/>
      <c r="D934" s="35"/>
      <c r="E934" s="35"/>
      <c r="F934" s="41"/>
      <c r="G934" s="35"/>
    </row>
    <row r="935" spans="1:7" ht="15.5">
      <c r="A935" s="35"/>
      <c r="B935" s="35"/>
      <c r="C935" s="35"/>
      <c r="D935" s="35"/>
      <c r="E935" s="35"/>
      <c r="F935" s="41"/>
      <c r="G935" s="35"/>
    </row>
    <row r="936" spans="1:7" ht="15.5">
      <c r="A936" s="35"/>
      <c r="B936" s="35"/>
      <c r="C936" s="35"/>
      <c r="D936" s="35"/>
      <c r="E936" s="35"/>
      <c r="F936" s="41"/>
      <c r="G936" s="35"/>
    </row>
    <row r="937" spans="1:7" ht="15.5">
      <c r="A937" s="35"/>
      <c r="B937" s="35"/>
      <c r="C937" s="35"/>
      <c r="D937" s="35"/>
      <c r="E937" s="35"/>
      <c r="F937" s="41"/>
      <c r="G937" s="35"/>
    </row>
    <row r="938" spans="1:7" ht="15.5">
      <c r="A938" s="35"/>
      <c r="B938" s="35"/>
      <c r="C938" s="35"/>
      <c r="D938" s="35"/>
      <c r="E938" s="35"/>
      <c r="F938" s="41"/>
      <c r="G938" s="35"/>
    </row>
    <row r="939" spans="1:7" ht="15.5">
      <c r="A939" s="35"/>
      <c r="B939" s="35"/>
      <c r="C939" s="35"/>
      <c r="D939" s="35"/>
      <c r="E939" s="35"/>
      <c r="F939" s="41"/>
      <c r="G939" s="35"/>
    </row>
    <row r="940" spans="1:7" ht="15.5">
      <c r="A940" s="35"/>
      <c r="B940" s="35"/>
      <c r="C940" s="35"/>
      <c r="D940" s="35"/>
      <c r="E940" s="35"/>
      <c r="F940" s="41"/>
      <c r="G940" s="35"/>
    </row>
    <row r="941" spans="1:7" ht="15.5">
      <c r="A941" s="35"/>
      <c r="B941" s="35"/>
      <c r="C941" s="35"/>
      <c r="D941" s="35"/>
      <c r="E941" s="35"/>
      <c r="F941" s="41"/>
      <c r="G941" s="35"/>
    </row>
    <row r="942" spans="1:7" ht="15.5">
      <c r="A942" s="35"/>
      <c r="B942" s="35"/>
      <c r="C942" s="35"/>
      <c r="D942" s="35"/>
      <c r="E942" s="35"/>
      <c r="F942" s="41"/>
      <c r="G942" s="35"/>
    </row>
    <row r="943" spans="1:7" ht="15.5">
      <c r="A943" s="35"/>
      <c r="B943" s="35"/>
      <c r="C943" s="35"/>
      <c r="D943" s="35"/>
      <c r="E943" s="35"/>
      <c r="F943" s="41"/>
      <c r="G943" s="35"/>
    </row>
    <row r="944" spans="1:7" ht="15.5">
      <c r="A944" s="35"/>
      <c r="B944" s="35"/>
      <c r="C944" s="35"/>
      <c r="D944" s="35"/>
      <c r="E944" s="35"/>
      <c r="F944" s="41"/>
      <c r="G944" s="35"/>
    </row>
    <row r="945" spans="1:7" ht="15.5">
      <c r="A945" s="35"/>
      <c r="B945" s="35"/>
      <c r="C945" s="35"/>
      <c r="D945" s="35"/>
      <c r="E945" s="35"/>
      <c r="F945" s="41"/>
      <c r="G945" s="35"/>
    </row>
    <row r="946" spans="1:7" ht="15.5">
      <c r="A946" s="35"/>
      <c r="B946" s="35"/>
      <c r="C946" s="35"/>
      <c r="D946" s="35"/>
      <c r="E946" s="35"/>
      <c r="F946" s="41"/>
      <c r="G946" s="35"/>
    </row>
    <row r="947" spans="1:7" ht="15.5">
      <c r="A947" s="35"/>
      <c r="B947" s="35"/>
      <c r="C947" s="35"/>
      <c r="D947" s="35"/>
      <c r="E947" s="35"/>
      <c r="F947" s="41"/>
      <c r="G947" s="35"/>
    </row>
    <row r="948" spans="1:7" ht="15.5">
      <c r="A948" s="35"/>
      <c r="B948" s="35"/>
      <c r="C948" s="35"/>
      <c r="D948" s="35"/>
      <c r="E948" s="35"/>
      <c r="F948" s="41"/>
      <c r="G948" s="35"/>
    </row>
    <row r="949" spans="1:7" ht="15.5">
      <c r="A949" s="35"/>
      <c r="B949" s="35"/>
      <c r="C949" s="35"/>
      <c r="D949" s="35"/>
      <c r="E949" s="35"/>
      <c r="F949" s="41"/>
      <c r="G949" s="35"/>
    </row>
    <row r="950" spans="1:7" ht="15.5">
      <c r="A950" s="35"/>
      <c r="B950" s="35"/>
      <c r="C950" s="35"/>
      <c r="D950" s="35"/>
      <c r="E950" s="35"/>
      <c r="F950" s="41"/>
      <c r="G950" s="35"/>
    </row>
    <row r="951" spans="1:7" ht="15.5">
      <c r="A951" s="35"/>
      <c r="B951" s="35"/>
      <c r="C951" s="35"/>
      <c r="D951" s="35"/>
      <c r="E951" s="35"/>
      <c r="F951" s="41"/>
      <c r="G951" s="35"/>
    </row>
    <row r="952" spans="1:7" ht="15.5">
      <c r="A952" s="35"/>
      <c r="B952" s="35"/>
      <c r="C952" s="35"/>
      <c r="D952" s="35"/>
      <c r="E952" s="35"/>
      <c r="F952" s="41"/>
      <c r="G952" s="35"/>
    </row>
    <row r="953" spans="1:7" ht="15.5">
      <c r="A953" s="35"/>
      <c r="B953" s="35"/>
      <c r="C953" s="35"/>
      <c r="D953" s="35"/>
      <c r="E953" s="35"/>
      <c r="F953" s="41"/>
      <c r="G953" s="35"/>
    </row>
    <row r="954" spans="1:7" ht="15.5">
      <c r="A954" s="35"/>
      <c r="B954" s="35"/>
      <c r="C954" s="35"/>
      <c r="D954" s="35"/>
      <c r="E954" s="35"/>
      <c r="F954" s="41"/>
      <c r="G954" s="35"/>
    </row>
    <row r="955" spans="1:7" ht="15.5">
      <c r="A955" s="35"/>
      <c r="B955" s="35"/>
      <c r="C955" s="35"/>
      <c r="D955" s="35"/>
      <c r="E955" s="35"/>
      <c r="F955" s="41"/>
      <c r="G955" s="35"/>
    </row>
    <row r="956" spans="1:7" ht="15.5">
      <c r="A956" s="35"/>
      <c r="B956" s="35"/>
      <c r="C956" s="35"/>
      <c r="D956" s="35"/>
      <c r="E956" s="35"/>
      <c r="F956" s="41"/>
      <c r="G956" s="35"/>
    </row>
    <row r="957" spans="1:7" ht="15.5">
      <c r="A957" s="35"/>
      <c r="B957" s="35"/>
      <c r="C957" s="35"/>
      <c r="D957" s="35"/>
      <c r="E957" s="35"/>
      <c r="F957" s="41"/>
      <c r="G957" s="35"/>
    </row>
    <row r="958" spans="1:7" ht="15.5">
      <c r="A958" s="35"/>
      <c r="B958" s="35"/>
      <c r="C958" s="35"/>
      <c r="D958" s="35"/>
      <c r="E958" s="35"/>
      <c r="F958" s="41"/>
      <c r="G958" s="35"/>
    </row>
    <row r="959" spans="1:7" ht="15.5">
      <c r="A959" s="35"/>
      <c r="B959" s="35"/>
      <c r="C959" s="35"/>
      <c r="D959" s="35"/>
      <c r="E959" s="35"/>
      <c r="F959" s="41"/>
      <c r="G959" s="35"/>
    </row>
    <row r="960" spans="1:7" ht="15.5">
      <c r="A960" s="35"/>
      <c r="B960" s="35"/>
      <c r="C960" s="35"/>
      <c r="D960" s="35"/>
      <c r="E960" s="35"/>
      <c r="F960" s="41"/>
      <c r="G960" s="35"/>
    </row>
    <row r="961" spans="1:7" ht="15.5">
      <c r="A961" s="35"/>
      <c r="B961" s="35"/>
      <c r="C961" s="35"/>
      <c r="D961" s="35"/>
      <c r="E961" s="35"/>
      <c r="F961" s="41"/>
      <c r="G961" s="35"/>
    </row>
    <row r="962" spans="1:7" ht="15.5">
      <c r="A962" s="35"/>
      <c r="B962" s="35"/>
      <c r="C962" s="35"/>
      <c r="D962" s="35"/>
      <c r="E962" s="35"/>
      <c r="F962" s="41"/>
      <c r="G962" s="35"/>
    </row>
    <row r="963" spans="1:7" ht="15.5">
      <c r="A963" s="35"/>
      <c r="B963" s="35"/>
      <c r="C963" s="35"/>
      <c r="D963" s="35"/>
      <c r="E963" s="35"/>
      <c r="F963" s="41"/>
      <c r="G963" s="35"/>
    </row>
    <row r="964" spans="1:7" ht="15.5">
      <c r="A964" s="35"/>
      <c r="B964" s="35"/>
      <c r="C964" s="35"/>
      <c r="D964" s="35"/>
      <c r="E964" s="35"/>
      <c r="F964" s="41"/>
      <c r="G964" s="35"/>
    </row>
    <row r="965" spans="1:7" ht="15.5">
      <c r="A965" s="35"/>
      <c r="B965" s="35"/>
      <c r="C965" s="35"/>
      <c r="D965" s="35"/>
      <c r="E965" s="35"/>
      <c r="F965" s="41"/>
      <c r="G965" s="35"/>
    </row>
    <row r="966" spans="1:7" ht="15.5">
      <c r="A966" s="35"/>
      <c r="B966" s="35"/>
      <c r="C966" s="35"/>
      <c r="D966" s="35"/>
      <c r="E966" s="35"/>
      <c r="F966" s="41"/>
      <c r="G966" s="35"/>
    </row>
    <row r="967" spans="1:7" ht="15.5">
      <c r="A967" s="35"/>
      <c r="B967" s="35"/>
      <c r="C967" s="35"/>
      <c r="D967" s="35"/>
      <c r="E967" s="35"/>
      <c r="F967" s="41"/>
      <c r="G967" s="35"/>
    </row>
    <row r="968" spans="1:7" ht="15.5">
      <c r="A968" s="35"/>
      <c r="B968" s="35"/>
      <c r="C968" s="35"/>
      <c r="D968" s="35"/>
      <c r="E968" s="35"/>
      <c r="F968" s="41"/>
      <c r="G968" s="35"/>
    </row>
    <row r="969" spans="1:7" ht="15.5">
      <c r="A969" s="35"/>
      <c r="B969" s="35"/>
      <c r="C969" s="35"/>
      <c r="D969" s="35"/>
      <c r="E969" s="35"/>
      <c r="F969" s="41"/>
      <c r="G969" s="35"/>
    </row>
    <row r="970" spans="1:7" ht="15.5">
      <c r="A970" s="35"/>
      <c r="B970" s="35"/>
      <c r="C970" s="35"/>
      <c r="D970" s="35"/>
      <c r="E970" s="35"/>
      <c r="F970" s="41"/>
      <c r="G970" s="35"/>
    </row>
    <row r="971" spans="1:7" ht="15.5">
      <c r="A971" s="35"/>
      <c r="B971" s="35"/>
      <c r="C971" s="35"/>
      <c r="D971" s="35"/>
      <c r="E971" s="35"/>
      <c r="F971" s="41"/>
      <c r="G971" s="35"/>
    </row>
    <row r="972" spans="1:7" ht="15.5">
      <c r="A972" s="35"/>
      <c r="B972" s="35"/>
      <c r="C972" s="35"/>
      <c r="D972" s="35"/>
      <c r="E972" s="35"/>
      <c r="F972" s="41"/>
      <c r="G972" s="35"/>
    </row>
    <row r="973" spans="1:7" ht="15.5">
      <c r="A973" s="35"/>
      <c r="B973" s="35"/>
      <c r="C973" s="35"/>
      <c r="D973" s="35"/>
      <c r="E973" s="35"/>
      <c r="F973" s="41"/>
      <c r="G973" s="35"/>
    </row>
    <row r="974" spans="1:7" ht="15.5">
      <c r="A974" s="35"/>
      <c r="B974" s="35"/>
      <c r="C974" s="35"/>
      <c r="D974" s="35"/>
      <c r="E974" s="35"/>
      <c r="F974" s="41"/>
      <c r="G974" s="35"/>
    </row>
    <row r="975" spans="1:7" ht="15.5">
      <c r="A975" s="35"/>
      <c r="B975" s="35"/>
      <c r="C975" s="35"/>
      <c r="D975" s="35"/>
      <c r="E975" s="35"/>
      <c r="F975" s="41"/>
      <c r="G975" s="35"/>
    </row>
    <row r="976" spans="1:7" ht="15.5">
      <c r="A976" s="35"/>
      <c r="B976" s="35"/>
      <c r="C976" s="35"/>
      <c r="D976" s="35"/>
      <c r="E976" s="35"/>
      <c r="F976" s="41"/>
      <c r="G976" s="35"/>
    </row>
    <row r="977" spans="1:7" ht="15.5">
      <c r="A977" s="35"/>
      <c r="B977" s="35"/>
      <c r="C977" s="35"/>
      <c r="D977" s="35"/>
      <c r="E977" s="35"/>
      <c r="F977" s="41"/>
      <c r="G977" s="35"/>
    </row>
    <row r="978" spans="1:7" ht="15.5">
      <c r="A978" s="35"/>
      <c r="B978" s="35"/>
      <c r="C978" s="35"/>
      <c r="D978" s="35"/>
      <c r="E978" s="35"/>
      <c r="F978" s="41"/>
      <c r="G978" s="35"/>
    </row>
    <row r="979" spans="1:7" ht="15.5">
      <c r="A979" s="35"/>
      <c r="B979" s="35"/>
      <c r="C979" s="35"/>
      <c r="D979" s="35"/>
      <c r="E979" s="35"/>
      <c r="F979" s="41"/>
      <c r="G979" s="35"/>
    </row>
    <row r="980" spans="1:7" ht="15.5">
      <c r="A980" s="35"/>
      <c r="B980" s="35"/>
      <c r="C980" s="35"/>
      <c r="D980" s="35"/>
      <c r="E980" s="35"/>
      <c r="F980" s="41"/>
      <c r="G980" s="35"/>
    </row>
    <row r="981" spans="1:7" ht="15.5">
      <c r="A981" s="35"/>
      <c r="B981" s="35"/>
      <c r="C981" s="35"/>
      <c r="D981" s="35"/>
      <c r="E981" s="35"/>
      <c r="F981" s="41"/>
      <c r="G981" s="35"/>
    </row>
    <row r="982" spans="1:7" ht="15.5">
      <c r="A982" s="35"/>
      <c r="B982" s="35"/>
      <c r="C982" s="35"/>
      <c r="D982" s="35"/>
      <c r="E982" s="35"/>
      <c r="F982" s="41"/>
      <c r="G982" s="35"/>
    </row>
    <row r="983" spans="1:7" ht="15.5">
      <c r="A983" s="35"/>
      <c r="B983" s="35"/>
      <c r="C983" s="35"/>
      <c r="D983" s="35"/>
      <c r="E983" s="35"/>
      <c r="F983" s="41"/>
      <c r="G983" s="35"/>
    </row>
    <row r="984" spans="1:7" ht="15.5">
      <c r="A984" s="35"/>
      <c r="B984" s="35"/>
      <c r="C984" s="35"/>
      <c r="D984" s="35"/>
      <c r="E984" s="35"/>
      <c r="F984" s="41"/>
      <c r="G984" s="35"/>
    </row>
    <row r="985" spans="1:7" ht="15.5">
      <c r="A985" s="35"/>
      <c r="B985" s="35"/>
      <c r="C985" s="35"/>
      <c r="D985" s="35"/>
      <c r="E985" s="35"/>
      <c r="F985" s="41"/>
      <c r="G985" s="35"/>
    </row>
    <row r="986" spans="1:7" ht="15.5">
      <c r="A986" s="35"/>
      <c r="B986" s="35"/>
      <c r="C986" s="35"/>
      <c r="D986" s="35"/>
      <c r="E986" s="35"/>
      <c r="F986" s="41"/>
      <c r="G986" s="35"/>
    </row>
    <row r="987" spans="1:7" ht="15.5">
      <c r="A987" s="35"/>
      <c r="B987" s="35"/>
      <c r="C987" s="35"/>
      <c r="D987" s="35"/>
      <c r="E987" s="35"/>
      <c r="F987" s="41"/>
      <c r="G987" s="35"/>
    </row>
    <row r="988" spans="1:7" ht="15.5">
      <c r="A988" s="35"/>
      <c r="B988" s="35"/>
      <c r="C988" s="35"/>
      <c r="D988" s="35"/>
      <c r="E988" s="35"/>
      <c r="F988" s="41"/>
      <c r="G988" s="35"/>
    </row>
    <row r="989" spans="1:7" ht="15.5">
      <c r="A989" s="35"/>
      <c r="B989" s="35"/>
      <c r="C989" s="35"/>
      <c r="D989" s="35"/>
      <c r="E989" s="35"/>
      <c r="F989" s="41"/>
      <c r="G989" s="35"/>
    </row>
    <row r="990" spans="1:7" ht="15.5">
      <c r="A990" s="35"/>
      <c r="B990" s="35"/>
      <c r="C990" s="35"/>
      <c r="D990" s="35"/>
      <c r="E990" s="35"/>
      <c r="F990" s="41"/>
      <c r="G990" s="35"/>
    </row>
    <row r="991" spans="1:7" ht="15.5">
      <c r="A991" s="35"/>
      <c r="B991" s="35"/>
      <c r="C991" s="35"/>
      <c r="D991" s="35"/>
      <c r="E991" s="35"/>
      <c r="F991" s="41"/>
      <c r="G991" s="35"/>
    </row>
    <row r="992" spans="1:7" ht="15.5">
      <c r="A992" s="35"/>
      <c r="B992" s="35"/>
      <c r="C992" s="35"/>
      <c r="D992" s="35"/>
      <c r="E992" s="35"/>
      <c r="F992" s="41"/>
      <c r="G992" s="35"/>
    </row>
    <row r="993" spans="1:7" ht="15.5">
      <c r="A993" s="35"/>
      <c r="B993" s="35"/>
      <c r="C993" s="35"/>
      <c r="D993" s="35"/>
      <c r="E993" s="35"/>
      <c r="F993" s="41"/>
      <c r="G993" s="35"/>
    </row>
    <row r="994" spans="1:7" ht="15.5">
      <c r="A994" s="35"/>
      <c r="B994" s="35"/>
      <c r="C994" s="35"/>
      <c r="D994" s="35"/>
      <c r="E994" s="35"/>
      <c r="F994" s="41"/>
      <c r="G994" s="35"/>
    </row>
    <row r="995" spans="1:7" ht="15.5">
      <c r="A995" s="35"/>
      <c r="B995" s="35"/>
      <c r="C995" s="35"/>
      <c r="D995" s="35"/>
      <c r="E995" s="35"/>
      <c r="F995" s="41"/>
      <c r="G995" s="35"/>
    </row>
    <row r="996" spans="1:7" ht="15.5">
      <c r="A996" s="35"/>
      <c r="B996" s="35"/>
      <c r="C996" s="35"/>
      <c r="D996" s="35"/>
      <c r="E996" s="35"/>
      <c r="F996" s="41"/>
      <c r="G996" s="35"/>
    </row>
    <row r="997" spans="1:7" ht="15.5">
      <c r="A997" s="35"/>
      <c r="B997" s="35"/>
      <c r="C997" s="35"/>
      <c r="D997" s="35"/>
      <c r="E997" s="35"/>
      <c r="F997" s="41"/>
      <c r="G997" s="35"/>
    </row>
    <row r="998" spans="1:7" ht="15.5">
      <c r="A998" s="35"/>
      <c r="B998" s="35"/>
      <c r="C998" s="35"/>
      <c r="D998" s="35"/>
      <c r="E998" s="35"/>
      <c r="F998" s="41"/>
      <c r="G998" s="35"/>
    </row>
    <row r="999" spans="1:7" ht="15.5">
      <c r="A999" s="35"/>
      <c r="B999" s="35"/>
      <c r="C999" s="35"/>
      <c r="D999" s="35"/>
      <c r="E999" s="35"/>
      <c r="F999" s="41"/>
      <c r="G999" s="35"/>
    </row>
    <row r="1000" spans="1:7" ht="15.5">
      <c r="A1000" s="35"/>
      <c r="B1000" s="35"/>
      <c r="C1000" s="35"/>
      <c r="D1000" s="35"/>
      <c r="E1000" s="35"/>
      <c r="F1000" s="41"/>
      <c r="G1000" s="35"/>
    </row>
  </sheetData>
  <mergeCells count="2">
    <mergeCell ref="A1:B1"/>
    <mergeCell ref="E1:F1"/>
  </mergeCells>
  <conditionalFormatting sqref="H4:XFD25">
    <cfRule type="expression" dxfId="181" priority="1">
      <formula>NOT(ISBLANK($A4))</formula>
    </cfRule>
  </conditionalFormatting>
  <conditionalFormatting sqref="G5">
    <cfRule type="expression" dxfId="180" priority="2">
      <formula>NOT(ISBLANK($A5))</formula>
    </cfRule>
  </conditionalFormatting>
  <conditionalFormatting sqref="G53">
    <cfRule type="expression" dxfId="179" priority="3">
      <formula>NOT(ISBLANK($A53))</formula>
    </cfRule>
  </conditionalFormatting>
  <conditionalFormatting sqref="G23">
    <cfRule type="expression" dxfId="178" priority="4">
      <formula>NOT(ISBLANK($A23))</formula>
    </cfRule>
  </conditionalFormatting>
  <conditionalFormatting sqref="G51">
    <cfRule type="expression" dxfId="177" priority="5">
      <formula>NOT(ISBLANK($A51))</formula>
    </cfRule>
  </conditionalFormatting>
  <conditionalFormatting sqref="G31">
    <cfRule type="expression" dxfId="176" priority="6">
      <formula>NOT(ISBLANK($A31))</formula>
    </cfRule>
  </conditionalFormatting>
  <conditionalFormatting sqref="G26">
    <cfRule type="expression" dxfId="175" priority="7">
      <formula>NOT(ISBLANK($A26))</formula>
    </cfRule>
  </conditionalFormatting>
  <conditionalFormatting sqref="G22">
    <cfRule type="expression" dxfId="174" priority="8">
      <formula>NOT(ISBLANK($A22))</formula>
    </cfRule>
  </conditionalFormatting>
  <conditionalFormatting sqref="G30">
    <cfRule type="expression" dxfId="173" priority="9">
      <formula>NOT(ISBLANK($A30))</formula>
    </cfRule>
  </conditionalFormatting>
  <conditionalFormatting sqref="G49">
    <cfRule type="expression" dxfId="172" priority="10">
      <formula>NOT(ISBLANK($A49))</formula>
    </cfRule>
  </conditionalFormatting>
  <conditionalFormatting sqref="G46:G48">
    <cfRule type="expression" dxfId="171" priority="11">
      <formula>NOT(ISBLANK($A46))</formula>
    </cfRule>
  </conditionalFormatting>
  <conditionalFormatting sqref="G52">
    <cfRule type="expression" dxfId="170" priority="12">
      <formula>NOT(ISBLANK($A52))</formula>
    </cfRule>
  </conditionalFormatting>
  <conditionalFormatting sqref="G35">
    <cfRule type="expression" dxfId="169" priority="13">
      <formula>NOT(ISBLANK($A35))</formula>
    </cfRule>
  </conditionalFormatting>
  <conditionalFormatting sqref="B39:B40 H39:XFD40">
    <cfRule type="expression" dxfId="168" priority="14">
      <formula>NOT(ISBLANK($A39))</formula>
    </cfRule>
  </conditionalFormatting>
  <conditionalFormatting sqref="G37">
    <cfRule type="expression" dxfId="167" priority="15">
      <formula>NOT(ISBLANK($A37))</formula>
    </cfRule>
  </conditionalFormatting>
  <conditionalFormatting sqref="G38">
    <cfRule type="expression" dxfId="166" priority="16">
      <formula>NOT(ISBLANK($A38))</formula>
    </cfRule>
  </conditionalFormatting>
  <conditionalFormatting sqref="G41">
    <cfRule type="expression" dxfId="165" priority="17">
      <formula>NOT(ISBLANK($A41))</formula>
    </cfRule>
  </conditionalFormatting>
  <conditionalFormatting sqref="G10">
    <cfRule type="expression" dxfId="164" priority="18">
      <formula>NOT(ISBLANK($A10))</formula>
    </cfRule>
  </conditionalFormatting>
  <conditionalFormatting sqref="G18">
    <cfRule type="expression" dxfId="163" priority="19">
      <formula>NOT(ISBLANK($A18))</formula>
    </cfRule>
  </conditionalFormatting>
  <conditionalFormatting sqref="G17">
    <cfRule type="expression" dxfId="162" priority="20">
      <formula>NOT(ISBLANK($A17))</formula>
    </cfRule>
  </conditionalFormatting>
  <conditionalFormatting sqref="G20">
    <cfRule type="expression" dxfId="161" priority="21">
      <formula>NOT(ISBLANK($A20))</formula>
    </cfRule>
  </conditionalFormatting>
  <conditionalFormatting sqref="G13">
    <cfRule type="expression" dxfId="160" priority="22">
      <formula>NOT(ISBLANK($A13))</formula>
    </cfRule>
  </conditionalFormatting>
  <conditionalFormatting sqref="G6">
    <cfRule type="expression" dxfId="159" priority="23">
      <formula>NOT(ISBLANK($A6))</formula>
    </cfRule>
  </conditionalFormatting>
  <conditionalFormatting sqref="G7">
    <cfRule type="expression" dxfId="158" priority="24">
      <formula>NOT(ISBLANK($A7))</formula>
    </cfRule>
  </conditionalFormatting>
  <conditionalFormatting sqref="G11">
    <cfRule type="expression" dxfId="157" priority="25">
      <formula>NOT(ISBLANK($A11))</formula>
    </cfRule>
  </conditionalFormatting>
  <conditionalFormatting sqref="G12">
    <cfRule type="expression" dxfId="156" priority="26">
      <formula>NOT(ISBLANK($A12))</formula>
    </cfRule>
  </conditionalFormatting>
  <conditionalFormatting sqref="G14">
    <cfRule type="expression" dxfId="155" priority="27">
      <formula>NOT(ISBLANK($A14))</formula>
    </cfRule>
  </conditionalFormatting>
  <conditionalFormatting sqref="G15">
    <cfRule type="expression" dxfId="154" priority="28">
      <formula>NOT(ISBLANK($A15))</formula>
    </cfRule>
  </conditionalFormatting>
  <conditionalFormatting sqref="G16">
    <cfRule type="expression" dxfId="153" priority="29">
      <formula>NOT(ISBLANK($A16))</formula>
    </cfRule>
  </conditionalFormatting>
  <conditionalFormatting sqref="G19">
    <cfRule type="expression" dxfId="152" priority="30">
      <formula>NOT(ISBLANK($A19))</formula>
    </cfRule>
  </conditionalFormatting>
  <conditionalFormatting sqref="G21">
    <cfRule type="expression" dxfId="151" priority="31">
      <formula>NOT(ISBLANK($A21))</formula>
    </cfRule>
  </conditionalFormatting>
  <conditionalFormatting sqref="G24">
    <cfRule type="expression" dxfId="150" priority="32">
      <formula>NOT(ISBLANK($A24))</formula>
    </cfRule>
  </conditionalFormatting>
  <conditionalFormatting sqref="G25">
    <cfRule type="expression" dxfId="149" priority="33">
      <formula>NOT(ISBLANK($A25))</formula>
    </cfRule>
  </conditionalFormatting>
  <conditionalFormatting sqref="G27:G28">
    <cfRule type="expression" dxfId="148" priority="34">
      <formula>NOT(ISBLANK($A27))</formula>
    </cfRule>
  </conditionalFormatting>
  <conditionalFormatting sqref="G29">
    <cfRule type="expression" dxfId="147" priority="35">
      <formula>NOT(ISBLANK($A29))</formula>
    </cfRule>
  </conditionalFormatting>
  <conditionalFormatting sqref="G32:G34">
    <cfRule type="expression" dxfId="146" priority="36">
      <formula>NOT(ISBLANK($A32))</formula>
    </cfRule>
  </conditionalFormatting>
  <conditionalFormatting sqref="G36">
    <cfRule type="expression" dxfId="145" priority="37">
      <formula>NOT(ISBLANK($A36))</formula>
    </cfRule>
  </conditionalFormatting>
  <conditionalFormatting sqref="G39:G40">
    <cfRule type="expression" dxfId="144" priority="38">
      <formula>NOT(ISBLANK($A39))</formula>
    </cfRule>
  </conditionalFormatting>
  <conditionalFormatting sqref="G42:G43">
    <cfRule type="expression" dxfId="143" priority="39">
      <formula>NOT(ISBLANK($A42))</formula>
    </cfRule>
  </conditionalFormatting>
  <conditionalFormatting sqref="C54">
    <cfRule type="expression" dxfId="142" priority="40">
      <formula>NOT(ISBLANK($A54))</formula>
    </cfRule>
  </conditionalFormatting>
  <conditionalFormatting sqref="G8">
    <cfRule type="expression" dxfId="141" priority="41">
      <formula>NOT(ISBLANK($A8))</formula>
    </cfRule>
  </conditionalFormatting>
  <conditionalFormatting sqref="D54 D5:D25">
    <cfRule type="expression" dxfId="140" priority="42">
      <formula>NOT(ISBLANK($A5))</formula>
    </cfRule>
  </conditionalFormatting>
  <conditionalFormatting sqref="G9">
    <cfRule type="expression" dxfId="139" priority="43">
      <formula>NOT(ISBLANK($A9))</formula>
    </cfRule>
  </conditionalFormatting>
  <conditionalFormatting sqref="C21">
    <cfRule type="expression" dxfId="138" priority="44">
      <formula>NOT(ISBLANK($A21))</formula>
    </cfRule>
  </conditionalFormatting>
  <conditionalFormatting sqref="D27:D52">
    <cfRule type="expression" dxfId="137" priority="45">
      <formula>NOT(ISBLANK($A27))</formula>
    </cfRule>
  </conditionalFormatting>
  <conditionalFormatting sqref="D26">
    <cfRule type="expression" dxfId="136" priority="46">
      <formula>NOT(ISBLANK($A26))</formula>
    </cfRule>
  </conditionalFormatting>
  <conditionalFormatting sqref="D4">
    <cfRule type="expression" dxfId="135" priority="47">
      <formula>NOT(ISBLANK($A4))</formula>
    </cfRule>
  </conditionalFormatting>
  <conditionalFormatting sqref="B50">
    <cfRule type="expression" dxfId="134" priority="48">
      <formula>NOT(ISBLANK($A50))</formula>
    </cfRule>
  </conditionalFormatting>
  <conditionalFormatting sqref="H50:XFD50">
    <cfRule type="expression" dxfId="133" priority="49">
      <formula>NOT(ISBLANK($A50))</formula>
    </cfRule>
  </conditionalFormatting>
  <conditionalFormatting sqref="G50">
    <cfRule type="expression" dxfId="132" priority="51">
      <formula>NOT(ISBLANK($A50))</formula>
    </cfRule>
  </conditionalFormatting>
  <conditionalFormatting sqref="D50">
    <cfRule type="expression" dxfId="131" priority="52">
      <formula>NOT(ISBLANK($A50))</formula>
    </cfRule>
  </conditionalFormatting>
  <conditionalFormatting sqref="C44:C45">
    <cfRule type="expression" dxfId="130" priority="60">
      <formula>NOT(ISBLANK($A44))</formula>
    </cfRule>
  </conditionalFormatting>
  <conditionalFormatting sqref="C5">
    <cfRule type="expression" dxfId="129" priority="61">
      <formula>NOT(ISBLANK($A5))</formula>
    </cfRule>
  </conditionalFormatting>
  <conditionalFormatting sqref="C23">
    <cfRule type="expression" dxfId="128" priority="62">
      <formula>NOT(ISBLANK($A23))</formula>
    </cfRule>
  </conditionalFormatting>
  <conditionalFormatting sqref="C51">
    <cfRule type="expression" dxfId="127" priority="63">
      <formula>NOT(ISBLANK($A51))</formula>
    </cfRule>
  </conditionalFormatting>
  <conditionalFormatting sqref="C31">
    <cfRule type="expression" dxfId="126" priority="64">
      <formula>NOT(ISBLANK($A31))</formula>
    </cfRule>
  </conditionalFormatting>
  <conditionalFormatting sqref="C26">
    <cfRule type="expression" dxfId="125" priority="65">
      <formula>NOT(ISBLANK($A26))</formula>
    </cfRule>
  </conditionalFormatting>
  <conditionalFormatting sqref="C22">
    <cfRule type="expression" dxfId="124" priority="66">
      <formula>NOT(ISBLANK($A22))</formula>
    </cfRule>
  </conditionalFormatting>
  <conditionalFormatting sqref="C30">
    <cfRule type="expression" dxfId="123" priority="67">
      <formula>NOT(ISBLANK($A30))</formula>
    </cfRule>
  </conditionalFormatting>
  <conditionalFormatting sqref="C49">
    <cfRule type="expression" dxfId="122" priority="68">
      <formula>NOT(ISBLANK($A49))</formula>
    </cfRule>
  </conditionalFormatting>
  <conditionalFormatting sqref="C46:C48">
    <cfRule type="expression" dxfId="121" priority="69">
      <formula>NOT(ISBLANK($A46))</formula>
    </cfRule>
  </conditionalFormatting>
  <conditionalFormatting sqref="C52">
    <cfRule type="expression" dxfId="120" priority="70">
      <formula>NOT(ISBLANK($A52))</formula>
    </cfRule>
  </conditionalFormatting>
  <conditionalFormatting sqref="C35">
    <cfRule type="expression" dxfId="119" priority="71">
      <formula>NOT(ISBLANK($A35))</formula>
    </cfRule>
  </conditionalFormatting>
  <conditionalFormatting sqref="C37">
    <cfRule type="expression" dxfId="118" priority="72">
      <formula>NOT(ISBLANK($A37))</formula>
    </cfRule>
  </conditionalFormatting>
  <conditionalFormatting sqref="C38">
    <cfRule type="expression" dxfId="117" priority="73">
      <formula>NOT(ISBLANK($A38))</formula>
    </cfRule>
  </conditionalFormatting>
  <conditionalFormatting sqref="C41">
    <cfRule type="expression" dxfId="116" priority="74">
      <formula>NOT(ISBLANK($A41))</formula>
    </cfRule>
  </conditionalFormatting>
  <conditionalFormatting sqref="C20">
    <cfRule type="expression" dxfId="115" priority="75">
      <formula>NOT(ISBLANK($A20))</formula>
    </cfRule>
  </conditionalFormatting>
  <conditionalFormatting sqref="C18">
    <cfRule type="expression" dxfId="114" priority="76">
      <formula>NOT(ISBLANK($A18))</formula>
    </cfRule>
  </conditionalFormatting>
  <conditionalFormatting sqref="C13">
    <cfRule type="expression" dxfId="113" priority="77">
      <formula>NOT(ISBLANK($A13))</formula>
    </cfRule>
  </conditionalFormatting>
  <conditionalFormatting sqref="C4">
    <cfRule type="expression" dxfId="112" priority="78">
      <formula>NOT(ISBLANK($A4))</formula>
    </cfRule>
  </conditionalFormatting>
  <conditionalFormatting sqref="C6">
    <cfRule type="expression" dxfId="111" priority="79">
      <formula>NOT(ISBLANK($A6))</formula>
    </cfRule>
  </conditionalFormatting>
  <conditionalFormatting sqref="C7">
    <cfRule type="expression" dxfId="110" priority="80">
      <formula>NOT(ISBLANK($A7))</formula>
    </cfRule>
  </conditionalFormatting>
  <conditionalFormatting sqref="C10">
    <cfRule type="expression" dxfId="109" priority="81">
      <formula>NOT(ISBLANK($A10))</formula>
    </cfRule>
  </conditionalFormatting>
  <conditionalFormatting sqref="C11">
    <cfRule type="expression" dxfId="108" priority="82">
      <formula>NOT(ISBLANK($A11))</formula>
    </cfRule>
  </conditionalFormatting>
  <conditionalFormatting sqref="C12">
    <cfRule type="expression" dxfId="107" priority="83">
      <formula>NOT(ISBLANK($A12))</formula>
    </cfRule>
  </conditionalFormatting>
  <conditionalFormatting sqref="C14">
    <cfRule type="expression" dxfId="106" priority="84">
      <formula>NOT(ISBLANK($A14))</formula>
    </cfRule>
  </conditionalFormatting>
  <conditionalFormatting sqref="C15">
    <cfRule type="expression" dxfId="105" priority="85">
      <formula>NOT(ISBLANK($A15))</formula>
    </cfRule>
  </conditionalFormatting>
  <conditionalFormatting sqref="C16">
    <cfRule type="expression" dxfId="104" priority="86">
      <formula>NOT(ISBLANK($A16))</formula>
    </cfRule>
  </conditionalFormatting>
  <conditionalFormatting sqref="C17">
    <cfRule type="expression" dxfId="103" priority="87">
      <formula>NOT(ISBLANK($A17))</formula>
    </cfRule>
  </conditionalFormatting>
  <conditionalFormatting sqref="C19">
    <cfRule type="expression" dxfId="102" priority="88">
      <formula>NOT(ISBLANK($A19))</formula>
    </cfRule>
  </conditionalFormatting>
  <conditionalFormatting sqref="C24">
    <cfRule type="expression" dxfId="101" priority="89">
      <formula>NOT(ISBLANK($A24))</formula>
    </cfRule>
  </conditionalFormatting>
  <conditionalFormatting sqref="C25">
    <cfRule type="expression" dxfId="100" priority="90">
      <formula>NOT(ISBLANK($A25))</formula>
    </cfRule>
  </conditionalFormatting>
  <conditionalFormatting sqref="C27:C28">
    <cfRule type="expression" dxfId="99" priority="91">
      <formula>NOT(ISBLANK($A27))</formula>
    </cfRule>
  </conditionalFormatting>
  <conditionalFormatting sqref="C29">
    <cfRule type="expression" dxfId="98" priority="92">
      <formula>NOT(ISBLANK($A29))</formula>
    </cfRule>
  </conditionalFormatting>
  <conditionalFormatting sqref="C32:C34">
    <cfRule type="expression" dxfId="97" priority="93">
      <formula>NOT(ISBLANK($A32))</formula>
    </cfRule>
  </conditionalFormatting>
  <conditionalFormatting sqref="C36">
    <cfRule type="expression" dxfId="96" priority="94">
      <formula>NOT(ISBLANK($A36))</formula>
    </cfRule>
  </conditionalFormatting>
  <conditionalFormatting sqref="C39:C40">
    <cfRule type="expression" dxfId="95" priority="95">
      <formula>NOT(ISBLANK($A39))</formula>
    </cfRule>
  </conditionalFormatting>
  <conditionalFormatting sqref="C42:C43">
    <cfRule type="expression" dxfId="94" priority="96">
      <formula>NOT(ISBLANK($A42))</formula>
    </cfRule>
  </conditionalFormatting>
  <conditionalFormatting sqref="C8">
    <cfRule type="expression" dxfId="93" priority="97">
      <formula>NOT(ISBLANK($A8))</formula>
    </cfRule>
  </conditionalFormatting>
  <conditionalFormatting sqref="C9">
    <cfRule type="expression" dxfId="92" priority="98">
      <formula>NOT(ISBLANK($A9))</formula>
    </cfRule>
  </conditionalFormatting>
  <conditionalFormatting sqref="C50">
    <cfRule type="expression" dxfId="91" priority="99">
      <formula>NOT(ISBLANK($A50))</formula>
    </cfRule>
  </conditionalFormatting>
  <hyperlinks>
    <hyperlink ref="C4" r:id="rId1" display="http://dictionary.cambridge.org/dictionary/english/than"/>
    <hyperlink ref="C5" r:id="rId2" display="http://dictionary.cambridge.org/dictionary/english/under"/>
    <hyperlink ref="C6" r:id="rId3" display="http://dictionary.cambridge.org/dictionary/english/far"/>
    <hyperlink ref="C7" r:id="rId4" display="http://dictionary.cambridge.org/dictionary/english/little"/>
    <hyperlink ref="D7" r:id="rId5" display="http://dictionary.cambridge.org/dictionary/english-vietnamese/little_1"/>
    <hyperlink ref="C8" r:id="rId6" display="http://dictionary.cambridge.org/dictionary/english/power"/>
    <hyperlink ref="D8" r:id="rId7" display="http://dictionary.cambridge.org/dictionary/english-vietnamese/power"/>
    <hyperlink ref="C9" r:id="rId8" display="http://dictionary.cambridge.org/dictionary/english/door"/>
    <hyperlink ref="D9" r:id="rId9" display="http://dictionary.cambridge.org/dictionary/english-vietnamese/door"/>
    <hyperlink ref="C10" r:id="rId10" display="http://dictionary.cambridge.org/dictionary/english/guy"/>
    <hyperlink ref="D10" r:id="rId11" display="http://dictionary.cambridge.org/dictionary/english-vietnamese/guy"/>
    <hyperlink ref="C11" r:id="rId12" display="http://dictionary.cambridge.org/dictionary/english/experience"/>
    <hyperlink ref="D11" r:id="rId13" display="http://dictionary.cambridge.org/dictionary/english-vietnamese/experience"/>
    <hyperlink ref="C12" r:id="rId14" display="http://dictionary.cambridge.org/dictionary/english/class"/>
    <hyperlink ref="D12" r:id="rId15" display="http://dictionary.cambridge.org/dictionary/english-vietnamese/class"/>
    <hyperlink ref="C13" r:id="rId16" display="http://dictionary.cambridge.org/dictionary/english/field"/>
    <hyperlink ref="D13" r:id="rId17" display="http://dictionary.cambridge.org/dictionary/english-vietnamese/field"/>
    <hyperlink ref="C14" r:id="rId18" display="http://dictionary.cambridge.org/dictionary/english/pass"/>
    <hyperlink ref="D14" r:id="rId19" display="http://dictionary.cambridge.org/dictionary/english-vietnamese/pass_1"/>
    <hyperlink ref="C15" r:id="rId20" display="http://dictionary.cambridge.org/dictionary/english-vietnamese/whose"/>
    <hyperlink ref="D15" r:id="rId21" display="http://dictionary.cambridge.org/dictionary/english-vietnamese/whose"/>
    <hyperlink ref="C16" r:id="rId22" display="http://dictionary.cambridge.org/dictionary/english/piece"/>
    <hyperlink ref="D16" r:id="rId23" display="http://dictionary.cambridge.org/dictionary/english-vietnamese/piece"/>
    <hyperlink ref="C17" r:id="rId24" display="http://dictionary.cambridge.org/dictionary/english/hair"/>
    <hyperlink ref="D17" r:id="rId25" display="http://dictionary.cambridge.org/dictionary/english-vietnamese/hair"/>
    <hyperlink ref="C18" r:id="rId26" display="http://dictionary.cambridge.org/dictionary/english/window"/>
    <hyperlink ref="D18" r:id="rId27" display="http://dictionary.cambridge.org/dictionary/english-vietnamese/window"/>
    <hyperlink ref="C19" r:id="rId28" display="http://dictionary.cambridge.org/dictionary/english/outside"/>
    <hyperlink ref="D19" r:id="rId29" display="http://dictionary.cambridge.org/dictionary/english-vietnamese/outside_1"/>
    <hyperlink ref="C20" r:id="rId30" display="http://dictionary.cambridge.org/dictionary/english/section"/>
    <hyperlink ref="D20" r:id="rId31" display="http://dictionary.cambridge.org/dictionary/english-vietnamese/section"/>
    <hyperlink ref="C21" r:id="rId32" display="http://dictionary.cambridge.org/dictionary/english/skill"/>
    <hyperlink ref="D21" r:id="rId33" display="http://dictionary.cambridge.org/dictionary/english-vietnamese/skill"/>
    <hyperlink ref="C22" r:id="rId34" display="http://dictionary.cambridge.org/dictionary/english/miss"/>
    <hyperlink ref="D22" r:id="rId35" display="http://dictionary.cambridge.org/dictionary/english-vietnamese/miss_2"/>
    <hyperlink ref="C23" r:id="rId36" display="http://dictionary.cambridge.org/dictionary/english/discuss"/>
    <hyperlink ref="D23" r:id="rId37" display="http://dictionary.cambridge.org/dictionary/english-vietnamese/discuss"/>
    <hyperlink ref="C24" r:id="rId38" display="http://dictionary.cambridge.org/dictionary/english/traditional"/>
    <hyperlink ref="D24" r:id="rId39" display="http://dictionary.cambridge.org/dictionary/english-vietnamese/tradition?q=traditional"/>
    <hyperlink ref="C25" r:id="rId40" display="http://dictionary.cambridge.org/dictionary/english/discover"/>
    <hyperlink ref="D25" r:id="rId41" display="http://dictionary.cambridge.org/dictionary/english-vietnamese/discover"/>
    <hyperlink ref="C26" r:id="rId42" display="http://dictionary.cambridge.org/dictionary/english/sea"/>
    <hyperlink ref="D26" r:id="rId43" display="http://dictionary.cambridge.org/dictionary/english-vietnamese/sea"/>
    <hyperlink ref="C27" r:id="rId44" display="http://dictionary.cambridge.org/dictionary/english/interesting"/>
    <hyperlink ref="D27" r:id="rId45" display="http://dictionary.cambridge.org/dictionary/english-vietnamese/interest_1?q=interesting"/>
    <hyperlink ref="C28" r:id="rId46" display="http://dictionary.cambridge.org/dictionary/english/supposed"/>
    <hyperlink ref="D28" r:id="rId47" display="http://dictionary.cambridge.org/dictionary/english-vietnamese/suppose"/>
    <hyperlink ref="C29" r:id="rId48" display="http://dictionary.cambridge.org/dictionary/english/tradition"/>
    <hyperlink ref="D29" r:id="rId49" display="http://dictionary.cambridge.org/dictionary/english-vietnamese/tradition"/>
    <hyperlink ref="C30" r:id="rId50" display="http://dictionary.cambridge.org/dictionary/english/ride"/>
    <hyperlink ref="D30" r:id="rId51" display="http://dictionary.cambridge.org/dictionary/english-vietnamese/ride_1"/>
    <hyperlink ref="C31" r:id="rId52" display="http://dictionary.cambridge.org/dictionary/english/slightly"/>
    <hyperlink ref="D31" r:id="rId53" display="http://dictionary.cambridge.org/dictionary/english-vietnamese/slight?q=slightly"/>
    <hyperlink ref="C32" r:id="rId54" display="http://dictionary.cambridge.org/dictionary/english/hall"/>
    <hyperlink ref="D32" r:id="rId55" display="http://dictionary.cambridge.org/dictionary/english-vietnamese/hall"/>
    <hyperlink ref="C33" r:id="rId56" display="http://dictionary.cambridge.org/dictionary/english/improvement"/>
    <hyperlink ref="D33" r:id="rId57" display="http://dictionary.cambridge.org/dictionary/english-vietnamese/improve?q=improvement"/>
    <hyperlink ref="C34" r:id="rId58" display="http://dictionary.cambridge.org/dictionary/english/explanation"/>
    <hyperlink ref="D34" r:id="rId59" display="http://dictionary.cambridge.org/dictionary/english-vietnamese/explain?q=explanation"/>
    <hyperlink ref="C35" r:id="rId60" display="http://dictionary.cambridge.org/dictionary/english/excellent"/>
    <hyperlink ref="D35" r:id="rId61" display="http://dictionary.cambridge.org/dictionary/english-vietnamese/excel?q=excellent"/>
    <hyperlink ref="C36" r:id="rId62" display="http://dictionary.cambridge.org/dictionary/english/abandon"/>
    <hyperlink ref="D36" r:id="rId63" display="http://dictionary.cambridge.org/dictionary/english-vietnamese/abandon"/>
    <hyperlink ref="C37" r:id="rId64" display="http://dictionary.cambridge.org/dictionary/english/discovery"/>
    <hyperlink ref="D37" r:id="rId65" display="http://dictionary.cambridge.org/dictionary/english-vietnamese/discover?q=discovery"/>
    <hyperlink ref="C38" r:id="rId66" display="http://dictionary.cambridge.org/dictionary/english/mine"/>
    <hyperlink ref="D38" r:id="rId67" display="http://dictionary.cambridge.org/dictionary/english-vietnamese/mine_1"/>
    <hyperlink ref="C39" r:id="rId68" display="http://dictionary.cambridge.org/dictionary/english/wooden"/>
    <hyperlink ref="D39" r:id="rId69" display="http://dictionary.cambridge.org/dictionary/english-vietnamese/wood?q=wooden"/>
    <hyperlink ref="C40" r:id="rId70" display="http://dictionary.cambridge.org/dictionary/english/exciting"/>
    <hyperlink ref="D40" r:id="rId71" display="http://dictionary.cambridge.org/dictionary/english-vietnamese/excite?q=exciting"/>
    <hyperlink ref="C41" r:id="rId72" display="http://dictionary.cambridge.org/dictionary/english/slight"/>
    <hyperlink ref="D41" r:id="rId73" display="http://dictionary.cambridge.org/dictionary/english-vietnamese/slight"/>
    <hyperlink ref="C42" r:id="rId74" display="http://dictionary.cambridge.org/dictionary/english/shade"/>
    <hyperlink ref="D42" r:id="rId75" display="http://dictionary.cambridge.org/dictionary/english-vietnamese/shade_1"/>
    <hyperlink ref="C43" r:id="rId76" display="http://dictionary.cambridge.org/dictionary/english/close"/>
    <hyperlink ref="D43" r:id="rId77" display="http://dictionary.cambridge.org/dictionary/english-vietnamese/close_1"/>
    <hyperlink ref="C44" r:id="rId78" display="http://dictionary.cambridge.org/dictionary/english/maintenance"/>
    <hyperlink ref="D44" r:id="rId79" display="http://dictionary.cambridge.org/dictionary/english-vietnamese/maintain?q=maintenance"/>
    <hyperlink ref="C45" r:id="rId80" display="http://dictionary.cambridge.org/dictionary/english/makeup"/>
    <hyperlink ref="D45" r:id="rId81" display="http://dictionary.cambridge.org/dictionary/english-vietnamese/make"/>
    <hyperlink ref="D46" r:id="rId82" display="http://dictionary.cambridge.org/dictionary/english-vietnamese/miss_2?q=missing"/>
    <hyperlink ref="C47" r:id="rId83" display="http://dictionary.cambridge.org/dictionary/english/traditionally"/>
    <hyperlink ref="D47" r:id="rId84" display="http://dictionary.cambridge.org/dictionary/english-vietnamese/tradition?q=traditionally"/>
    <hyperlink ref="C48" r:id="rId85" display="http://dictionary.cambridge.org/dictionary/english/jewelry"/>
    <hyperlink ref="D49" r:id="rId86" display="http://dictionary.cambridge.org/dictionary/english-vietnamese/tradition?q=traditionally"/>
    <hyperlink ref="C50" r:id="rId87" display="http://dictionary.cambridge.org/dictionary/english/skilled"/>
    <hyperlink ref="D50" r:id="rId88" display="http://dictionary.cambridge.org/dictionary/english-vietnamese/skill?q=skilled"/>
    <hyperlink ref="C51" r:id="rId89" display="http://dictionary.cambridge.org/dictionary/english/thrilling"/>
    <hyperlink ref="D51" r:id="rId90" display="http://dictionary.cambridge.org/dictionary/english-vietnamese/thrill_1?q=thrilling"/>
    <hyperlink ref="C52" r:id="rId91" display="http://dictionary.cambridge.org/dictionary/english/catamaran"/>
    <hyperlink ref="D52" r:id="rId92" display="http://dictionary.cambridge.org/dictionary/english-vietnamese/catamara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 1</vt:lpstr>
      <vt:lpstr>Unit 2</vt:lpstr>
      <vt:lpstr>Unit 3</vt:lpstr>
      <vt:lpstr>Unit 4</vt:lpstr>
      <vt:lpstr>Unit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dcterms:created xsi:type="dcterms:W3CDTF">2016-03-24T01:46:02Z</dcterms:created>
  <dcterms:modified xsi:type="dcterms:W3CDTF">2016-05-05T09:13:42Z</dcterms:modified>
</cp:coreProperties>
</file>